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X:\Veřejné zakázky OŘ ÚL\APPR\2025\65025103_Cyklická obnova trakčního vedení v úseku Řehlovice - Úpořiny\ZADÁNÍ\"/>
    </mc:Choice>
  </mc:AlternateContent>
  <xr:revisionPtr revIDLastSave="0" documentId="13_ncr:1_{7E2FF5DE-E525-452C-A2DA-B81B012A50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SO 01-31-01 - Oprava trak..." sheetId="2" r:id="rId2"/>
    <sheet name="SO 01-31-02 - Oprava sítí..." sheetId="3" r:id="rId3"/>
    <sheet name="SO 01-32-01 - Oprava siln..." sheetId="4" r:id="rId4"/>
    <sheet name="SO 01-37-01 - Oprava ukol..." sheetId="5" r:id="rId5"/>
    <sheet name="VON - Vedlejší náklady" sheetId="6" r:id="rId6"/>
  </sheets>
  <definedNames>
    <definedName name="_xlnm._FilterDatabase" localSheetId="1" hidden="1">'SO 01-31-01 - Oprava trak...'!$C$123:$K$554</definedName>
    <definedName name="_xlnm._FilterDatabase" localSheetId="2" hidden="1">'SO 01-31-02 - Oprava sítí...'!$C$118:$K$137</definedName>
    <definedName name="_xlnm._FilterDatabase" localSheetId="3" hidden="1">'SO 01-32-01 - Oprava siln...'!$C$120:$K$212</definedName>
    <definedName name="_xlnm._FilterDatabase" localSheetId="4" hidden="1">'SO 01-37-01 - Oprava ukol...'!$C$119:$K$177</definedName>
    <definedName name="_xlnm._FilterDatabase" localSheetId="5" hidden="1">'VON - Vedlejší náklady'!$C$116:$K$131</definedName>
    <definedName name="_xlnm.Print_Titles" localSheetId="0">'Rekapitulace stavby'!$92:$92</definedName>
    <definedName name="_xlnm.Print_Titles" localSheetId="1">'SO 01-31-01 - Oprava trak...'!$123:$123</definedName>
    <definedName name="_xlnm.Print_Titles" localSheetId="2">'SO 01-31-02 - Oprava sítí...'!$118:$118</definedName>
    <definedName name="_xlnm.Print_Titles" localSheetId="3">'SO 01-32-01 - Oprava siln...'!$120:$120</definedName>
    <definedName name="_xlnm.Print_Titles" localSheetId="4">'SO 01-37-01 - Oprava ukol...'!$119:$119</definedName>
    <definedName name="_xlnm.Print_Titles" localSheetId="5">'VON - Vedlejší náklady'!$116:$116</definedName>
    <definedName name="_xlnm.Print_Area" localSheetId="0">'Rekapitulace stavby'!$D$4:$AO$76,'Rekapitulace stavby'!$C$82:$AQ$100</definedName>
    <definedName name="_xlnm.Print_Area" localSheetId="1">'SO 01-31-01 - Oprava trak...'!$C$4:$J$76,'SO 01-31-01 - Oprava trak...'!$C$82:$J$105,'SO 01-31-01 - Oprava trak...'!$C$111:$K$554</definedName>
    <definedName name="_xlnm.Print_Area" localSheetId="2">'SO 01-31-02 - Oprava sítí...'!$C$4:$J$76,'SO 01-31-02 - Oprava sítí...'!$C$82:$J$100,'SO 01-31-02 - Oprava sítí...'!$C$106:$K$137</definedName>
    <definedName name="_xlnm.Print_Area" localSheetId="3">'SO 01-32-01 - Oprava siln...'!$C$4:$J$76,'SO 01-32-01 - Oprava siln...'!$C$82:$J$102,'SO 01-32-01 - Oprava siln...'!$C$108:$K$212</definedName>
    <definedName name="_xlnm.Print_Area" localSheetId="4">'SO 01-37-01 - Oprava ukol...'!$C$4:$J$76,'SO 01-37-01 - Oprava ukol...'!$C$82:$J$101,'SO 01-37-01 - Oprava ukol...'!$C$107:$K$177</definedName>
    <definedName name="_xlnm.Print_Area" localSheetId="5">'VON - Vedlejší náklady'!$C$4:$J$76,'VON - Vedlejší náklady'!$C$82:$J$98,'VON - Vedlejší náklady'!$C$104:$K$131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99" i="1"/>
  <c r="J35" i="6"/>
  <c r="AX99" i="1" s="1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5" i="6"/>
  <c r="BH125" i="6"/>
  <c r="BG125" i="6"/>
  <c r="BF125" i="6"/>
  <c r="T125" i="6"/>
  <c r="R125" i="6"/>
  <c r="P125" i="6"/>
  <c r="BI123" i="6"/>
  <c r="BH123" i="6"/>
  <c r="F36" i="6" s="1"/>
  <c r="BG123" i="6"/>
  <c r="BF123" i="6"/>
  <c r="T123" i="6"/>
  <c r="R123" i="6"/>
  <c r="P123" i="6"/>
  <c r="BI121" i="6"/>
  <c r="BH121" i="6"/>
  <c r="BG121" i="6"/>
  <c r="BF121" i="6"/>
  <c r="T121" i="6"/>
  <c r="R121" i="6"/>
  <c r="P121" i="6"/>
  <c r="BI119" i="6"/>
  <c r="BH119" i="6"/>
  <c r="BG119" i="6"/>
  <c r="BF119" i="6"/>
  <c r="T119" i="6"/>
  <c r="R119" i="6"/>
  <c r="P119" i="6"/>
  <c r="J114" i="6"/>
  <c r="J113" i="6"/>
  <c r="F111" i="6"/>
  <c r="E109" i="6"/>
  <c r="J92" i="6"/>
  <c r="J91" i="6"/>
  <c r="F89" i="6"/>
  <c r="E87" i="6"/>
  <c r="J18" i="6"/>
  <c r="E18" i="6"/>
  <c r="F114" i="6"/>
  <c r="J17" i="6"/>
  <c r="J15" i="6"/>
  <c r="E15" i="6"/>
  <c r="F113" i="6"/>
  <c r="J14" i="6"/>
  <c r="J12" i="6"/>
  <c r="J111" i="6" s="1"/>
  <c r="E7" i="6"/>
  <c r="E107" i="6"/>
  <c r="J37" i="5"/>
  <c r="J36" i="5"/>
  <c r="AY98" i="1"/>
  <c r="J35" i="5"/>
  <c r="AX98" i="1"/>
  <c r="BI176" i="5"/>
  <c r="BH176" i="5"/>
  <c r="BG176" i="5"/>
  <c r="BF176" i="5"/>
  <c r="T176" i="5"/>
  <c r="R176" i="5"/>
  <c r="P176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3" i="5"/>
  <c r="BH163" i="5"/>
  <c r="BG163" i="5"/>
  <c r="BF163" i="5"/>
  <c r="T163" i="5"/>
  <c r="R163" i="5"/>
  <c r="P163" i="5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R157" i="5"/>
  <c r="P157" i="5"/>
  <c r="BI154" i="5"/>
  <c r="BH154" i="5"/>
  <c r="BG154" i="5"/>
  <c r="BF154" i="5"/>
  <c r="T154" i="5"/>
  <c r="R154" i="5"/>
  <c r="P154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F114" i="5"/>
  <c r="E112" i="5"/>
  <c r="F89" i="5"/>
  <c r="E87" i="5"/>
  <c r="J24" i="5"/>
  <c r="E24" i="5"/>
  <c r="J117" i="5"/>
  <c r="J23" i="5"/>
  <c r="J21" i="5"/>
  <c r="E21" i="5"/>
  <c r="J91" i="5"/>
  <c r="J20" i="5"/>
  <c r="J18" i="5"/>
  <c r="E18" i="5"/>
  <c r="F117" i="5"/>
  <c r="J17" i="5"/>
  <c r="J15" i="5"/>
  <c r="E15" i="5"/>
  <c r="F116" i="5"/>
  <c r="J14" i="5"/>
  <c r="J12" i="5"/>
  <c r="J89" i="5"/>
  <c r="E7" i="5"/>
  <c r="E110" i="5"/>
  <c r="J37" i="4"/>
  <c r="J36" i="4"/>
  <c r="AY97" i="1"/>
  <c r="J35" i="4"/>
  <c r="AX97" i="1" s="1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F115" i="4"/>
  <c r="E113" i="4"/>
  <c r="F89" i="4"/>
  <c r="E87" i="4"/>
  <c r="J24" i="4"/>
  <c r="E24" i="4"/>
  <c r="J118" i="4"/>
  <c r="J23" i="4"/>
  <c r="J21" i="4"/>
  <c r="E21" i="4"/>
  <c r="J91" i="4"/>
  <c r="J20" i="4"/>
  <c r="J18" i="4"/>
  <c r="E18" i="4"/>
  <c r="F118" i="4"/>
  <c r="J17" i="4"/>
  <c r="J15" i="4"/>
  <c r="E15" i="4"/>
  <c r="F117" i="4"/>
  <c r="J14" i="4"/>
  <c r="J12" i="4"/>
  <c r="J115" i="4"/>
  <c r="E7" i="4"/>
  <c r="E111" i="4" s="1"/>
  <c r="J37" i="3"/>
  <c r="J36" i="3"/>
  <c r="AY96" i="1"/>
  <c r="J35" i="3"/>
  <c r="AX96" i="1"/>
  <c r="BI135" i="3"/>
  <c r="BH135" i="3"/>
  <c r="BG135" i="3"/>
  <c r="BF135" i="3"/>
  <c r="T135" i="3"/>
  <c r="T134" i="3"/>
  <c r="R135" i="3"/>
  <c r="R134" i="3"/>
  <c r="P135" i="3"/>
  <c r="P134" i="3"/>
  <c r="BI132" i="3"/>
  <c r="BH132" i="3"/>
  <c r="BG132" i="3"/>
  <c r="BF132" i="3"/>
  <c r="T132" i="3"/>
  <c r="R132" i="3"/>
  <c r="P132" i="3"/>
  <c r="BI130" i="3"/>
  <c r="F37" i="3" s="1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F113" i="3"/>
  <c r="E111" i="3"/>
  <c r="F89" i="3"/>
  <c r="E87" i="3"/>
  <c r="J24" i="3"/>
  <c r="E24" i="3"/>
  <c r="J116" i="3"/>
  <c r="J23" i="3"/>
  <c r="J21" i="3"/>
  <c r="E21" i="3"/>
  <c r="J115" i="3"/>
  <c r="J20" i="3"/>
  <c r="J18" i="3"/>
  <c r="E18" i="3"/>
  <c r="F92" i="3"/>
  <c r="J17" i="3"/>
  <c r="J15" i="3"/>
  <c r="E15" i="3"/>
  <c r="F115" i="3"/>
  <c r="J14" i="3"/>
  <c r="J12" i="3"/>
  <c r="J89" i="3" s="1"/>
  <c r="E7" i="3"/>
  <c r="E85" i="3" s="1"/>
  <c r="J37" i="2"/>
  <c r="J36" i="2"/>
  <c r="AY95" i="1"/>
  <c r="J35" i="2"/>
  <c r="AX95" i="1"/>
  <c r="BI552" i="2"/>
  <c r="BH552" i="2"/>
  <c r="BG552" i="2"/>
  <c r="BF552" i="2"/>
  <c r="T552" i="2"/>
  <c r="R552" i="2"/>
  <c r="P552" i="2"/>
  <c r="BI549" i="2"/>
  <c r="BH549" i="2"/>
  <c r="BG549" i="2"/>
  <c r="BF549" i="2"/>
  <c r="T549" i="2"/>
  <c r="R549" i="2"/>
  <c r="P549" i="2"/>
  <c r="BI546" i="2"/>
  <c r="BH546" i="2"/>
  <c r="BG546" i="2"/>
  <c r="BF546" i="2"/>
  <c r="T546" i="2"/>
  <c r="R546" i="2"/>
  <c r="P546" i="2"/>
  <c r="BI543" i="2"/>
  <c r="BH543" i="2"/>
  <c r="BG543" i="2"/>
  <c r="BF543" i="2"/>
  <c r="T543" i="2"/>
  <c r="R543" i="2"/>
  <c r="P543" i="2"/>
  <c r="BI540" i="2"/>
  <c r="BH540" i="2"/>
  <c r="BG540" i="2"/>
  <c r="BF540" i="2"/>
  <c r="T540" i="2"/>
  <c r="R540" i="2"/>
  <c r="P540" i="2"/>
  <c r="BI538" i="2"/>
  <c r="BH538" i="2"/>
  <c r="BG538" i="2"/>
  <c r="BF538" i="2"/>
  <c r="T538" i="2"/>
  <c r="R538" i="2"/>
  <c r="P538" i="2"/>
  <c r="BI535" i="2"/>
  <c r="BH535" i="2"/>
  <c r="BG535" i="2"/>
  <c r="BF535" i="2"/>
  <c r="T535" i="2"/>
  <c r="R535" i="2"/>
  <c r="P535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6" i="2"/>
  <c r="BH516" i="2"/>
  <c r="BG516" i="2"/>
  <c r="BF516" i="2"/>
  <c r="T516" i="2"/>
  <c r="R516" i="2"/>
  <c r="P516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09" i="2"/>
  <c r="BH509" i="2"/>
  <c r="BG509" i="2"/>
  <c r="BF509" i="2"/>
  <c r="T509" i="2"/>
  <c r="R509" i="2"/>
  <c r="P509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F118" i="2"/>
  <c r="E116" i="2"/>
  <c r="F89" i="2"/>
  <c r="E87" i="2"/>
  <c r="J24" i="2"/>
  <c r="E24" i="2"/>
  <c r="J121" i="2"/>
  <c r="J23" i="2"/>
  <c r="J21" i="2"/>
  <c r="E21" i="2"/>
  <c r="J120" i="2"/>
  <c r="J20" i="2"/>
  <c r="J18" i="2"/>
  <c r="E18" i="2"/>
  <c r="F121" i="2"/>
  <c r="J17" i="2"/>
  <c r="J15" i="2"/>
  <c r="E15" i="2"/>
  <c r="F120" i="2"/>
  <c r="J14" i="2"/>
  <c r="J12" i="2"/>
  <c r="J118" i="2" s="1"/>
  <c r="E7" i="2"/>
  <c r="E114" i="2" s="1"/>
  <c r="L90" i="1"/>
  <c r="AM90" i="1"/>
  <c r="AM89" i="1"/>
  <c r="L89" i="1"/>
  <c r="AM87" i="1"/>
  <c r="L87" i="1"/>
  <c r="L85" i="1"/>
  <c r="L84" i="1"/>
  <c r="BK530" i="2"/>
  <c r="BK516" i="2"/>
  <c r="J500" i="2"/>
  <c r="J485" i="2"/>
  <c r="BK467" i="2"/>
  <c r="J459" i="2"/>
  <c r="J448" i="2"/>
  <c r="BK425" i="2"/>
  <c r="BK405" i="2"/>
  <c r="BK387" i="2"/>
  <c r="BK369" i="2"/>
  <c r="J344" i="2"/>
  <c r="J332" i="2"/>
  <c r="J317" i="2"/>
  <c r="J303" i="2"/>
  <c r="J269" i="2"/>
  <c r="J254" i="2"/>
  <c r="BK244" i="2"/>
  <c r="BK232" i="2"/>
  <c r="J225" i="2"/>
  <c r="J215" i="2"/>
  <c r="BK201" i="2"/>
  <c r="BK179" i="2"/>
  <c r="J157" i="2"/>
  <c r="BK136" i="2"/>
  <c r="BK540" i="2"/>
  <c r="BK526" i="2"/>
  <c r="BK513" i="2"/>
  <c r="J502" i="2"/>
  <c r="BK481" i="2"/>
  <c r="J467" i="2"/>
  <c r="J452" i="2"/>
  <c r="J445" i="2"/>
  <c r="J420" i="2"/>
  <c r="J407" i="2"/>
  <c r="BK392" i="2"/>
  <c r="BK367" i="2"/>
  <c r="J357" i="2"/>
  <c r="BK322" i="2"/>
  <c r="BK309" i="2"/>
  <c r="J297" i="2"/>
  <c r="BK283" i="2"/>
  <c r="BK264" i="2"/>
  <c r="J249" i="2"/>
  <c r="BK230" i="2"/>
  <c r="J195" i="2"/>
  <c r="J160" i="2"/>
  <c r="J150" i="2"/>
  <c r="BK549" i="2"/>
  <c r="BK543" i="2"/>
  <c r="BK535" i="2"/>
  <c r="J513" i="2"/>
  <c r="BK485" i="2"/>
  <c r="BK463" i="2"/>
  <c r="J438" i="2"/>
  <c r="BK422" i="2"/>
  <c r="J405" i="2"/>
  <c r="J390" i="2"/>
  <c r="J372" i="2"/>
  <c r="BK359" i="2"/>
  <c r="BK349" i="2"/>
  <c r="BK339" i="2"/>
  <c r="J187" i="2"/>
  <c r="BK173" i="2"/>
  <c r="J147" i="2"/>
  <c r="BK129" i="2"/>
  <c r="BK500" i="2"/>
  <c r="BK489" i="2"/>
  <c r="BK469" i="2"/>
  <c r="BK445" i="2"/>
  <c r="BK435" i="2"/>
  <c r="BK390" i="2"/>
  <c r="J367" i="2"/>
  <c r="J342" i="2"/>
  <c r="BK324" i="2"/>
  <c r="J306" i="2"/>
  <c r="BK291" i="2"/>
  <c r="BK281" i="2"/>
  <c r="BK271" i="2"/>
  <c r="BK259" i="2"/>
  <c r="J244" i="2"/>
  <c r="J228" i="2"/>
  <c r="BK218" i="2"/>
  <c r="J201" i="2"/>
  <c r="BK184" i="2"/>
  <c r="BK165" i="2"/>
  <c r="BK152" i="2"/>
  <c r="BK131" i="2"/>
  <c r="BK130" i="3"/>
  <c r="J135" i="3"/>
  <c r="BK122" i="3"/>
  <c r="J208" i="4"/>
  <c r="BK185" i="4"/>
  <c r="BK167" i="4"/>
  <c r="J156" i="4"/>
  <c r="J204" i="4"/>
  <c r="BK179" i="4"/>
  <c r="J165" i="4"/>
  <c r="BK149" i="4"/>
  <c r="J210" i="4"/>
  <c r="J193" i="4"/>
  <c r="BK173" i="4"/>
  <c r="BK143" i="4"/>
  <c r="J132" i="4"/>
  <c r="J124" i="4"/>
  <c r="J187" i="4"/>
  <c r="BK177" i="4"/>
  <c r="BK156" i="4"/>
  <c r="J129" i="4"/>
  <c r="J168" i="5"/>
  <c r="BK150" i="5"/>
  <c r="BK137" i="5"/>
  <c r="J125" i="5"/>
  <c r="BK168" i="5"/>
  <c r="BK145" i="5"/>
  <c r="J127" i="5"/>
  <c r="J172" i="5"/>
  <c r="J160" i="5"/>
  <c r="J139" i="5"/>
  <c r="BK131" i="5"/>
  <c r="BK166" i="5"/>
  <c r="BK129" i="5"/>
  <c r="BK121" i="6"/>
  <c r="J125" i="6"/>
  <c r="J119" i="6"/>
  <c r="BK123" i="6"/>
  <c r="BK533" i="2"/>
  <c r="J526" i="2"/>
  <c r="J509" i="2"/>
  <c r="J491" i="2"/>
  <c r="J483" i="2"/>
  <c r="J471" i="2"/>
  <c r="J461" i="2"/>
  <c r="J450" i="2"/>
  <c r="BK438" i="2"/>
  <c r="J410" i="2"/>
  <c r="BK400" i="2"/>
  <c r="BK385" i="2"/>
  <c r="BK352" i="2"/>
  <c r="BK342" i="2"/>
  <c r="J329" i="2"/>
  <c r="BK314" i="2"/>
  <c r="BK278" i="2"/>
  <c r="J259" i="2"/>
  <c r="BK247" i="2"/>
  <c r="J237" i="2"/>
  <c r="BK228" i="2"/>
  <c r="J220" i="2"/>
  <c r="J209" i="2"/>
  <c r="J184" i="2"/>
  <c r="J173" i="2"/>
  <c r="J145" i="2"/>
  <c r="J129" i="2"/>
  <c r="J535" i="2"/>
  <c r="J524" i="2"/>
  <c r="BK511" i="2"/>
  <c r="BK491" i="2"/>
  <c r="J475" i="2"/>
  <c r="BK461" i="2"/>
  <c r="BK448" i="2"/>
  <c r="BK427" i="2"/>
  <c r="BK412" i="2"/>
  <c r="BK395" i="2"/>
  <c r="BK372" i="2"/>
  <c r="BK362" i="2"/>
  <c r="J334" i="2"/>
  <c r="J319" i="2"/>
  <c r="BK300" i="2"/>
  <c r="J291" i="2"/>
  <c r="J281" i="2"/>
  <c r="J271" i="2"/>
  <c r="BK262" i="2"/>
  <c r="J223" i="2"/>
  <c r="J193" i="2"/>
  <c r="BK154" i="2"/>
  <c r="J139" i="2"/>
  <c r="J549" i="2"/>
  <c r="BK538" i="2"/>
  <c r="BK518" i="2"/>
  <c r="BK502" i="2"/>
  <c r="J479" i="2"/>
  <c r="BK457" i="2"/>
  <c r="J425" i="2"/>
  <c r="J415" i="2"/>
  <c r="J397" i="2"/>
  <c r="J379" i="2"/>
  <c r="BK354" i="2"/>
  <c r="BK344" i="2"/>
  <c r="BK195" i="2"/>
  <c r="BK176" i="2"/>
  <c r="BK160" i="2"/>
  <c r="J136" i="2"/>
  <c r="J507" i="2"/>
  <c r="BK495" i="2"/>
  <c r="J481" i="2"/>
  <c r="J473" i="2"/>
  <c r="J457" i="2"/>
  <c r="BK440" i="2"/>
  <c r="BK410" i="2"/>
  <c r="J382" i="2"/>
  <c r="BK364" i="2"/>
  <c r="BK332" i="2"/>
  <c r="J314" i="2"/>
  <c r="J300" i="2"/>
  <c r="J283" i="2"/>
  <c r="J264" i="2"/>
  <c r="BK254" i="2"/>
  <c r="BK239" i="2"/>
  <c r="J212" i="2"/>
  <c r="J190" i="2"/>
  <c r="BK162" i="2"/>
  <c r="BK147" i="2"/>
  <c r="BK183" i="4"/>
  <c r="J162" i="4"/>
  <c r="BK210" i="4"/>
  <c r="BK187" i="4"/>
  <c r="J167" i="4"/>
  <c r="J143" i="4"/>
  <c r="BK206" i="4"/>
  <c r="BK190" i="4"/>
  <c r="J149" i="4"/>
  <c r="BK141" i="4"/>
  <c r="BK134" i="4"/>
  <c r="BK127" i="4"/>
  <c r="J198" i="4"/>
  <c r="J179" i="4"/>
  <c r="J153" i="4"/>
  <c r="BK139" i="4"/>
  <c r="BK124" i="4"/>
  <c r="J157" i="5"/>
  <c r="J145" i="5"/>
  <c r="J131" i="5"/>
  <c r="J170" i="5"/>
  <c r="J137" i="5"/>
  <c r="BK125" i="5"/>
  <c r="J166" i="5"/>
  <c r="BK143" i="5"/>
  <c r="BK172" i="5"/>
  <c r="BK157" i="5"/>
  <c r="BK127" i="5"/>
  <c r="J538" i="2"/>
  <c r="J521" i="2"/>
  <c r="J495" i="2"/>
  <c r="J489" i="2"/>
  <c r="BK473" i="2"/>
  <c r="J463" i="2"/>
  <c r="BK452" i="2"/>
  <c r="J427" i="2"/>
  <c r="BK407" i="2"/>
  <c r="J395" i="2"/>
  <c r="BK374" i="2"/>
  <c r="J347" i="2"/>
  <c r="BK337" i="2"/>
  <c r="J322" i="2"/>
  <c r="BK286" i="2"/>
  <c r="BK267" i="2"/>
  <c r="J252" i="2"/>
  <c r="BK242" i="2"/>
  <c r="BK234" i="2"/>
  <c r="BK225" i="2"/>
  <c r="BK212" i="2"/>
  <c r="BK190" i="2"/>
  <c r="J176" i="2"/>
  <c r="BK150" i="2"/>
  <c r="BK133" i="2"/>
  <c r="J127" i="2"/>
  <c r="J530" i="2"/>
  <c r="J518" i="2"/>
  <c r="J505" i="2"/>
  <c r="J487" i="2"/>
  <c r="J477" i="2"/>
  <c r="J465" i="2"/>
  <c r="BK450" i="2"/>
  <c r="J430" i="2"/>
  <c r="BK415" i="2"/>
  <c r="BK382" i="2"/>
  <c r="J364" i="2"/>
  <c r="J337" i="2"/>
  <c r="J324" i="2"/>
  <c r="J312" i="2"/>
  <c r="BK294" i="2"/>
  <c r="J286" i="2"/>
  <c r="J273" i="2"/>
  <c r="J267" i="2"/>
  <c r="J247" i="2"/>
  <c r="BK209" i="2"/>
  <c r="J181" i="2"/>
  <c r="J152" i="2"/>
  <c r="BK552" i="2"/>
  <c r="J540" i="2"/>
  <c r="J516" i="2"/>
  <c r="J497" i="2"/>
  <c r="BK475" i="2"/>
  <c r="J440" i="2"/>
  <c r="BK430" i="2"/>
  <c r="BK417" i="2"/>
  <c r="J385" i="2"/>
  <c r="J369" i="2"/>
  <c r="BK357" i="2"/>
  <c r="BK347" i="2"/>
  <c r="J204" i="2"/>
  <c r="J179" i="2"/>
  <c r="J168" i="2"/>
  <c r="BK145" i="2"/>
  <c r="AS94" i="1"/>
  <c r="BK433" i="2"/>
  <c r="J392" i="2"/>
  <c r="J377" i="2"/>
  <c r="BK334" i="2"/>
  <c r="BK319" i="2"/>
  <c r="J309" i="2"/>
  <c r="J294" i="2"/>
  <c r="J278" i="2"/>
  <c r="J262" i="2"/>
  <c r="BK252" i="2"/>
  <c r="BK237" i="2"/>
  <c r="BK220" i="2"/>
  <c r="BK207" i="2"/>
  <c r="BK198" i="2"/>
  <c r="BK170" i="2"/>
  <c r="BK157" i="2"/>
  <c r="BK142" i="2"/>
  <c r="BK127" i="2"/>
  <c r="J127" i="3"/>
  <c r="J122" i="3"/>
  <c r="BK127" i="3"/>
  <c r="BK135" i="3"/>
  <c r="J130" i="3"/>
  <c r="BK204" i="4"/>
  <c r="J173" i="4"/>
  <c r="J141" i="4"/>
  <c r="BK198" i="4"/>
  <c r="J177" i="4"/>
  <c r="J160" i="4"/>
  <c r="J134" i="4"/>
  <c r="J202" i="4"/>
  <c r="J185" i="4"/>
  <c r="J170" i="4"/>
  <c r="J146" i="4"/>
  <c r="BK137" i="4"/>
  <c r="BK202" i="4"/>
  <c r="J195" i="4"/>
  <c r="J183" i="4"/>
  <c r="BK165" i="4"/>
  <c r="BK151" i="4"/>
  <c r="J137" i="4"/>
  <c r="BK176" i="5"/>
  <c r="BK154" i="5"/>
  <c r="J143" i="5"/>
  <c r="BK133" i="5"/>
  <c r="J174" i="5"/>
  <c r="BK139" i="5"/>
  <c r="J129" i="5"/>
  <c r="BK174" i="5"/>
  <c r="J163" i="5"/>
  <c r="J150" i="5"/>
  <c r="J135" i="5"/>
  <c r="BK170" i="5"/>
  <c r="BK147" i="5"/>
  <c r="BK128" i="6"/>
  <c r="J123" i="6"/>
  <c r="J128" i="6"/>
  <c r="BK119" i="6"/>
  <c r="J546" i="2"/>
  <c r="J511" i="2"/>
  <c r="J493" i="2"/>
  <c r="BK487" i="2"/>
  <c r="BK477" i="2"/>
  <c r="BK465" i="2"/>
  <c r="BK455" i="2"/>
  <c r="J443" i="2"/>
  <c r="J412" i="2"/>
  <c r="J402" i="2"/>
  <c r="BK397" i="2"/>
  <c r="BK377" i="2"/>
  <c r="J349" i="2"/>
  <c r="J339" i="2"/>
  <c r="J327" i="2"/>
  <c r="BK306" i="2"/>
  <c r="BK273" i="2"/>
  <c r="BK249" i="2"/>
  <c r="J239" i="2"/>
  <c r="J230" i="2"/>
  <c r="BK223" i="2"/>
  <c r="J207" i="2"/>
  <c r="BK181" i="2"/>
  <c r="J162" i="2"/>
  <c r="J131" i="2"/>
  <c r="J543" i="2"/>
  <c r="J533" i="2"/>
  <c r="BK521" i="2"/>
  <c r="BK507" i="2"/>
  <c r="BK497" i="2"/>
  <c r="BK479" i="2"/>
  <c r="J469" i="2"/>
  <c r="J455" i="2"/>
  <c r="J433" i="2"/>
  <c r="J422" i="2"/>
  <c r="J400" i="2"/>
  <c r="J374" i="2"/>
  <c r="J359" i="2"/>
  <c r="BK329" i="2"/>
  <c r="BK317" i="2"/>
  <c r="BK303" i="2"/>
  <c r="J289" i="2"/>
  <c r="J276" i="2"/>
  <c r="BK269" i="2"/>
  <c r="BK257" i="2"/>
  <c r="J232" i="2"/>
  <c r="J198" i="2"/>
  <c r="J165" i="2"/>
  <c r="J142" i="2"/>
  <c r="J552" i="2"/>
  <c r="BK546" i="2"/>
  <c r="BK524" i="2"/>
  <c r="BK509" i="2"/>
  <c r="BK483" i="2"/>
  <c r="BK459" i="2"/>
  <c r="J435" i="2"/>
  <c r="BK420" i="2"/>
  <c r="BK402" i="2"/>
  <c r="J387" i="2"/>
  <c r="J362" i="2"/>
  <c r="J352" i="2"/>
  <c r="J218" i="2"/>
  <c r="BK193" i="2"/>
  <c r="J170" i="2"/>
  <c r="J133" i="2"/>
  <c r="BK505" i="2"/>
  <c r="BK493" i="2"/>
  <c r="BK471" i="2"/>
  <c r="BK443" i="2"/>
  <c r="J417" i="2"/>
  <c r="BK379" i="2"/>
  <c r="J354" i="2"/>
  <c r="BK327" i="2"/>
  <c r="BK312" i="2"/>
  <c r="BK297" i="2"/>
  <c r="BK289" i="2"/>
  <c r="BK276" i="2"/>
  <c r="J257" i="2"/>
  <c r="J242" i="2"/>
  <c r="J234" i="2"/>
  <c r="BK215" i="2"/>
  <c r="BK204" i="2"/>
  <c r="BK187" i="2"/>
  <c r="BK168" i="2"/>
  <c r="J154" i="2"/>
  <c r="BK139" i="2"/>
  <c r="J132" i="3"/>
  <c r="BK125" i="3"/>
  <c r="BK132" i="3"/>
  <c r="J125" i="3"/>
  <c r="J206" i="4"/>
  <c r="BK195" i="4"/>
  <c r="J181" i="4"/>
  <c r="BK160" i="4"/>
  <c r="BK208" i="4"/>
  <c r="J190" i="4"/>
  <c r="BK170" i="4"/>
  <c r="BK153" i="4"/>
  <c r="BK132" i="4"/>
  <c r="BK200" i="4"/>
  <c r="J151" i="4"/>
  <c r="J139" i="4"/>
  <c r="BK129" i="4"/>
  <c r="J200" i="4"/>
  <c r="BK193" i="4"/>
  <c r="BK181" i="4"/>
  <c r="BK162" i="4"/>
  <c r="BK146" i="4"/>
  <c r="J127" i="4"/>
  <c r="BK160" i="5"/>
  <c r="J147" i="5"/>
  <c r="BK135" i="5"/>
  <c r="J123" i="5"/>
  <c r="BK163" i="5"/>
  <c r="J133" i="5"/>
  <c r="J176" i="5"/>
  <c r="J154" i="5"/>
  <c r="BK141" i="5"/>
  <c r="BK123" i="5"/>
  <c r="J141" i="5"/>
  <c r="BK125" i="6"/>
  <c r="J130" i="6"/>
  <c r="BK130" i="6"/>
  <c r="J121" i="6"/>
  <c r="P126" i="2" l="1"/>
  <c r="BK159" i="2"/>
  <c r="J159" i="2" s="1"/>
  <c r="J99" i="2" s="1"/>
  <c r="T222" i="2"/>
  <c r="BK454" i="2"/>
  <c r="J454" i="2" s="1"/>
  <c r="J101" i="2" s="1"/>
  <c r="BK504" i="2"/>
  <c r="J504" i="2" s="1"/>
  <c r="J102" i="2" s="1"/>
  <c r="P520" i="2"/>
  <c r="T529" i="2"/>
  <c r="R121" i="3"/>
  <c r="R120" i="3" s="1"/>
  <c r="R119" i="3" s="1"/>
  <c r="P159" i="4"/>
  <c r="BK176" i="4"/>
  <c r="J176" i="4" s="1"/>
  <c r="J100" i="4" s="1"/>
  <c r="P189" i="4"/>
  <c r="P122" i="5"/>
  <c r="P153" i="5"/>
  <c r="R165" i="5"/>
  <c r="R126" i="2"/>
  <c r="P159" i="2"/>
  <c r="R222" i="2"/>
  <c r="P454" i="2"/>
  <c r="P504" i="2"/>
  <c r="T520" i="2"/>
  <c r="R529" i="2"/>
  <c r="P121" i="3"/>
  <c r="P120" i="3" s="1"/>
  <c r="P119" i="3" s="1"/>
  <c r="AU96" i="1" s="1"/>
  <c r="R159" i="4"/>
  <c r="R176" i="4"/>
  <c r="R123" i="4" s="1"/>
  <c r="R122" i="4" s="1"/>
  <c r="R121" i="4" s="1"/>
  <c r="T189" i="4"/>
  <c r="BK122" i="5"/>
  <c r="J122" i="5"/>
  <c r="J98" i="5"/>
  <c r="BK153" i="5"/>
  <c r="J153" i="5" s="1"/>
  <c r="J99" i="5" s="1"/>
  <c r="BK165" i="5"/>
  <c r="J165" i="5" s="1"/>
  <c r="J100" i="5" s="1"/>
  <c r="R118" i="6"/>
  <c r="R117" i="6"/>
  <c r="T126" i="2"/>
  <c r="T159" i="2"/>
  <c r="P222" i="2"/>
  <c r="T454" i="2"/>
  <c r="T504" i="2"/>
  <c r="R520" i="2"/>
  <c r="BK529" i="2"/>
  <c r="J529" i="2" s="1"/>
  <c r="J104" i="2" s="1"/>
  <c r="T121" i="3"/>
  <c r="T120" i="3"/>
  <c r="T119" i="3"/>
  <c r="T159" i="4"/>
  <c r="T176" i="4"/>
  <c r="T123" i="4" s="1"/>
  <c r="T122" i="4" s="1"/>
  <c r="T121" i="4" s="1"/>
  <c r="BK189" i="4"/>
  <c r="J189" i="4"/>
  <c r="J101" i="4"/>
  <c r="T122" i="5"/>
  <c r="R153" i="5"/>
  <c r="P165" i="5"/>
  <c r="P118" i="6"/>
  <c r="P117" i="6" s="1"/>
  <c r="AU99" i="1" s="1"/>
  <c r="BK126" i="2"/>
  <c r="J126" i="2" s="1"/>
  <c r="J98" i="2" s="1"/>
  <c r="R159" i="2"/>
  <c r="BK222" i="2"/>
  <c r="J222" i="2" s="1"/>
  <c r="J100" i="2" s="1"/>
  <c r="R454" i="2"/>
  <c r="R504" i="2"/>
  <c r="BK520" i="2"/>
  <c r="J520" i="2" s="1"/>
  <c r="J103" i="2" s="1"/>
  <c r="P529" i="2"/>
  <c r="BK121" i="3"/>
  <c r="J121" i="3" s="1"/>
  <c r="J98" i="3" s="1"/>
  <c r="BK159" i="4"/>
  <c r="BK123" i="4" s="1"/>
  <c r="J123" i="4" s="1"/>
  <c r="J98" i="4" s="1"/>
  <c r="J159" i="4"/>
  <c r="J99" i="4" s="1"/>
  <c r="P176" i="4"/>
  <c r="P123" i="4" s="1"/>
  <c r="P122" i="4" s="1"/>
  <c r="P121" i="4" s="1"/>
  <c r="AU97" i="1" s="1"/>
  <c r="R189" i="4"/>
  <c r="R122" i="5"/>
  <c r="R121" i="5" s="1"/>
  <c r="R120" i="5" s="1"/>
  <c r="T153" i="5"/>
  <c r="T165" i="5"/>
  <c r="BK118" i="6"/>
  <c r="BK117" i="6" s="1"/>
  <c r="J117" i="6" s="1"/>
  <c r="J96" i="6" s="1"/>
  <c r="T118" i="6"/>
  <c r="T117" i="6"/>
  <c r="BK134" i="3"/>
  <c r="J134" i="3"/>
  <c r="J99" i="3" s="1"/>
  <c r="F91" i="6"/>
  <c r="F92" i="6"/>
  <c r="BE128" i="6"/>
  <c r="BE130" i="6"/>
  <c r="E85" i="6"/>
  <c r="J89" i="6"/>
  <c r="BE121" i="6"/>
  <c r="BE125" i="6"/>
  <c r="BC99" i="1"/>
  <c r="BE119" i="6"/>
  <c r="BE123" i="6"/>
  <c r="F92" i="5"/>
  <c r="J114" i="5"/>
  <c r="BE131" i="5"/>
  <c r="BE133" i="5"/>
  <c r="BE137" i="5"/>
  <c r="BE143" i="5"/>
  <c r="BE160" i="5"/>
  <c r="BE174" i="5"/>
  <c r="E85" i="5"/>
  <c r="J116" i="5"/>
  <c r="BE135" i="5"/>
  <c r="BE145" i="5"/>
  <c r="BE147" i="5"/>
  <c r="BE168" i="5"/>
  <c r="BE170" i="5"/>
  <c r="F91" i="5"/>
  <c r="J92" i="5"/>
  <c r="BE129" i="5"/>
  <c r="BE139" i="5"/>
  <c r="BE141" i="5"/>
  <c r="BE150" i="5"/>
  <c r="BE154" i="5"/>
  <c r="BE157" i="5"/>
  <c r="BE166" i="5"/>
  <c r="BE176" i="5"/>
  <c r="BE123" i="5"/>
  <c r="BE125" i="5"/>
  <c r="BE127" i="5"/>
  <c r="BE163" i="5"/>
  <c r="BE172" i="5"/>
  <c r="F92" i="4"/>
  <c r="J117" i="4"/>
  <c r="BE141" i="4"/>
  <c r="BE167" i="4"/>
  <c r="BE170" i="4"/>
  <c r="J89" i="4"/>
  <c r="J92" i="4"/>
  <c r="BE153" i="4"/>
  <c r="BE160" i="4"/>
  <c r="BE162" i="4"/>
  <c r="BE165" i="4"/>
  <c r="BE179" i="4"/>
  <c r="BE185" i="4"/>
  <c r="BE193" i="4"/>
  <c r="BE195" i="4"/>
  <c r="BE206" i="4"/>
  <c r="BE208" i="4"/>
  <c r="F91" i="4"/>
  <c r="BE124" i="4"/>
  <c r="BE127" i="4"/>
  <c r="BE137" i="4"/>
  <c r="BE151" i="4"/>
  <c r="BE156" i="4"/>
  <c r="BE181" i="4"/>
  <c r="BE183" i="4"/>
  <c r="BE200" i="4"/>
  <c r="BE204" i="4"/>
  <c r="BE210" i="4"/>
  <c r="E85" i="4"/>
  <c r="BE129" i="4"/>
  <c r="BE132" i="4"/>
  <c r="BE134" i="4"/>
  <c r="BE139" i="4"/>
  <c r="BE143" i="4"/>
  <c r="BE146" i="4"/>
  <c r="BE149" i="4"/>
  <c r="BE173" i="4"/>
  <c r="BE177" i="4"/>
  <c r="BE187" i="4"/>
  <c r="BE190" i="4"/>
  <c r="BE198" i="4"/>
  <c r="BE202" i="4"/>
  <c r="F91" i="3"/>
  <c r="J92" i="3"/>
  <c r="J113" i="3"/>
  <c r="F116" i="3"/>
  <c r="BE127" i="3"/>
  <c r="J91" i="3"/>
  <c r="E109" i="3"/>
  <c r="BE125" i="3"/>
  <c r="BE130" i="3"/>
  <c r="BE122" i="3"/>
  <c r="BE132" i="3"/>
  <c r="BE135" i="3"/>
  <c r="BD96" i="1"/>
  <c r="J89" i="2"/>
  <c r="F92" i="2"/>
  <c r="BE129" i="2"/>
  <c r="BE136" i="2"/>
  <c r="BE176" i="2"/>
  <c r="BE190" i="2"/>
  <c r="BE193" i="2"/>
  <c r="BE220" i="2"/>
  <c r="BE225" i="2"/>
  <c r="BE230" i="2"/>
  <c r="BE234" i="2"/>
  <c r="BE244" i="2"/>
  <c r="BE249" i="2"/>
  <c r="BE264" i="2"/>
  <c r="BE267" i="2"/>
  <c r="BE273" i="2"/>
  <c r="BE303" i="2"/>
  <c r="BE322" i="2"/>
  <c r="BE332" i="2"/>
  <c r="BE334" i="2"/>
  <c r="BE337" i="2"/>
  <c r="BE339" i="2"/>
  <c r="BE342" i="2"/>
  <c r="BE349" i="2"/>
  <c r="BE357" i="2"/>
  <c r="BE367" i="2"/>
  <c r="BE382" i="2"/>
  <c r="BE395" i="2"/>
  <c r="BE402" i="2"/>
  <c r="BE405" i="2"/>
  <c r="BE412" i="2"/>
  <c r="BE420" i="2"/>
  <c r="BE425" i="2"/>
  <c r="BE427" i="2"/>
  <c r="BE445" i="2"/>
  <c r="BE448" i="2"/>
  <c r="BE457" i="2"/>
  <c r="BE459" i="2"/>
  <c r="BE461" i="2"/>
  <c r="BE463" i="2"/>
  <c r="BE465" i="2"/>
  <c r="BE473" i="2"/>
  <c r="BE475" i="2"/>
  <c r="BE477" i="2"/>
  <c r="BE481" i="2"/>
  <c r="BE485" i="2"/>
  <c r="BE493" i="2"/>
  <c r="E85" i="2"/>
  <c r="F91" i="2"/>
  <c r="J92" i="2"/>
  <c r="BE127" i="2"/>
  <c r="BE131" i="2"/>
  <c r="BE150" i="2"/>
  <c r="BE154" i="2"/>
  <c r="BE165" i="2"/>
  <c r="BE179" i="2"/>
  <c r="BE181" i="2"/>
  <c r="BE198" i="2"/>
  <c r="BE207" i="2"/>
  <c r="BE212" i="2"/>
  <c r="BE364" i="2"/>
  <c r="BE369" i="2"/>
  <c r="BE372" i="2"/>
  <c r="BE374" i="2"/>
  <c r="BE379" i="2"/>
  <c r="BE392" i="2"/>
  <c r="BE410" i="2"/>
  <c r="BE417" i="2"/>
  <c r="BE450" i="2"/>
  <c r="BE452" i="2"/>
  <c r="BE467" i="2"/>
  <c r="BE469" i="2"/>
  <c r="BE471" i="2"/>
  <c r="BE487" i="2"/>
  <c r="BE489" i="2"/>
  <c r="BE491" i="2"/>
  <c r="BE497" i="2"/>
  <c r="BE500" i="2"/>
  <c r="BE502" i="2"/>
  <c r="BE516" i="2"/>
  <c r="BE521" i="2"/>
  <c r="BE533" i="2"/>
  <c r="BE540" i="2"/>
  <c r="BE543" i="2"/>
  <c r="BE546" i="2"/>
  <c r="BE549" i="2"/>
  <c r="BE552" i="2"/>
  <c r="BE142" i="2"/>
  <c r="BE145" i="2"/>
  <c r="BE160" i="2"/>
  <c r="BE162" i="2"/>
  <c r="BE184" i="2"/>
  <c r="BE187" i="2"/>
  <c r="BE201" i="2"/>
  <c r="BE209" i="2"/>
  <c r="BE215" i="2"/>
  <c r="BE228" i="2"/>
  <c r="BE237" i="2"/>
  <c r="BE242" i="2"/>
  <c r="BE257" i="2"/>
  <c r="BE269" i="2"/>
  <c r="BE276" i="2"/>
  <c r="BE278" i="2"/>
  <c r="BE283" i="2"/>
  <c r="BE286" i="2"/>
  <c r="BE300" i="2"/>
  <c r="BE306" i="2"/>
  <c r="BE309" i="2"/>
  <c r="BE312" i="2"/>
  <c r="BE314" i="2"/>
  <c r="BE317" i="2"/>
  <c r="BE319" i="2"/>
  <c r="BE327" i="2"/>
  <c r="BE329" i="2"/>
  <c r="BE344" i="2"/>
  <c r="BE347" i="2"/>
  <c r="BE352" i="2"/>
  <c r="BE377" i="2"/>
  <c r="BE385" i="2"/>
  <c r="BE400" i="2"/>
  <c r="BE407" i="2"/>
  <c r="BE422" i="2"/>
  <c r="BE435" i="2"/>
  <c r="BE438" i="2"/>
  <c r="BE440" i="2"/>
  <c r="BE443" i="2"/>
  <c r="BE483" i="2"/>
  <c r="BE507" i="2"/>
  <c r="BE511" i="2"/>
  <c r="BE518" i="2"/>
  <c r="BE526" i="2"/>
  <c r="BE530" i="2"/>
  <c r="BE535" i="2"/>
  <c r="BE538" i="2"/>
  <c r="J91" i="2"/>
  <c r="BE133" i="2"/>
  <c r="BE139" i="2"/>
  <c r="BE147" i="2"/>
  <c r="BE152" i="2"/>
  <c r="BE157" i="2"/>
  <c r="BE168" i="2"/>
  <c r="BE170" i="2"/>
  <c r="BE173" i="2"/>
  <c r="BE195" i="2"/>
  <c r="BE204" i="2"/>
  <c r="BE218" i="2"/>
  <c r="BE223" i="2"/>
  <c r="BE232" i="2"/>
  <c r="BE239" i="2"/>
  <c r="BE247" i="2"/>
  <c r="BE252" i="2"/>
  <c r="BE254" i="2"/>
  <c r="BE259" i="2"/>
  <c r="BE262" i="2"/>
  <c r="BE271" i="2"/>
  <c r="BE281" i="2"/>
  <c r="BE289" i="2"/>
  <c r="BE291" i="2"/>
  <c r="BE294" i="2"/>
  <c r="BE297" i="2"/>
  <c r="BE324" i="2"/>
  <c r="BE354" i="2"/>
  <c r="BE359" i="2"/>
  <c r="BE362" i="2"/>
  <c r="BE387" i="2"/>
  <c r="BE390" i="2"/>
  <c r="BE397" i="2"/>
  <c r="BE415" i="2"/>
  <c r="BE430" i="2"/>
  <c r="BE433" i="2"/>
  <c r="BE455" i="2"/>
  <c r="BE479" i="2"/>
  <c r="BE495" i="2"/>
  <c r="BE505" i="2"/>
  <c r="BE509" i="2"/>
  <c r="BE513" i="2"/>
  <c r="BE524" i="2"/>
  <c r="F35" i="2"/>
  <c r="BB95" i="1" s="1"/>
  <c r="J34" i="3"/>
  <c r="AW96" i="1" s="1"/>
  <c r="J34" i="4"/>
  <c r="AW97" i="1" s="1"/>
  <c r="J34" i="5"/>
  <c r="AW98" i="1" s="1"/>
  <c r="F34" i="5"/>
  <c r="BA98" i="1"/>
  <c r="F35" i="5"/>
  <c r="BB98" i="1" s="1"/>
  <c r="F37" i="6"/>
  <c r="BD99" i="1"/>
  <c r="F36" i="2"/>
  <c r="BC95" i="1" s="1"/>
  <c r="F34" i="3"/>
  <c r="BA96" i="1"/>
  <c r="F36" i="3"/>
  <c r="BC96" i="1" s="1"/>
  <c r="F37" i="4"/>
  <c r="BD97" i="1" s="1"/>
  <c r="F36" i="4"/>
  <c r="BC97" i="1" s="1"/>
  <c r="F37" i="5"/>
  <c r="BD98" i="1" s="1"/>
  <c r="F35" i="6"/>
  <c r="BB99" i="1" s="1"/>
  <c r="F34" i="2"/>
  <c r="BA95" i="1" s="1"/>
  <c r="F37" i="2"/>
  <c r="BD95" i="1" s="1"/>
  <c r="F34" i="6"/>
  <c r="BA99" i="1" s="1"/>
  <c r="J34" i="2"/>
  <c r="AW95" i="1" s="1"/>
  <c r="F35" i="3"/>
  <c r="BB96" i="1"/>
  <c r="F34" i="4"/>
  <c r="BA97" i="1" s="1"/>
  <c r="F35" i="4"/>
  <c r="BB97" i="1"/>
  <c r="F36" i="5"/>
  <c r="BC98" i="1" s="1"/>
  <c r="J34" i="6"/>
  <c r="AW99" i="1" s="1"/>
  <c r="BK125" i="2" l="1"/>
  <c r="J125" i="2" s="1"/>
  <c r="J97" i="2" s="1"/>
  <c r="BK120" i="3"/>
  <c r="J120" i="3" s="1"/>
  <c r="J97" i="3" s="1"/>
  <c r="BK121" i="5"/>
  <c r="J121" i="5" s="1"/>
  <c r="J97" i="5" s="1"/>
  <c r="R125" i="2"/>
  <c r="R124" i="2" s="1"/>
  <c r="P125" i="2"/>
  <c r="P124" i="2" s="1"/>
  <c r="AU95" i="1" s="1"/>
  <c r="T125" i="2"/>
  <c r="T124" i="2"/>
  <c r="T121" i="5"/>
  <c r="T120" i="5"/>
  <c r="P121" i="5"/>
  <c r="P120" i="5"/>
  <c r="AU98" i="1" s="1"/>
  <c r="J118" i="6"/>
  <c r="J97" i="6" s="1"/>
  <c r="BK122" i="4"/>
  <c r="J122" i="4" s="1"/>
  <c r="J97" i="4" s="1"/>
  <c r="F33" i="3"/>
  <c r="AZ96" i="1"/>
  <c r="J33" i="4"/>
  <c r="AV97" i="1"/>
  <c r="AT97" i="1"/>
  <c r="J33" i="5"/>
  <c r="AV98" i="1" s="1"/>
  <c r="AT98" i="1" s="1"/>
  <c r="J33" i="6"/>
  <c r="AV99" i="1" s="1"/>
  <c r="AT99" i="1" s="1"/>
  <c r="F33" i="6"/>
  <c r="AZ99" i="1"/>
  <c r="BB94" i="1"/>
  <c r="W31" i="1" s="1"/>
  <c r="J30" i="6"/>
  <c r="AG99" i="1"/>
  <c r="J33" i="2"/>
  <c r="AV95" i="1" s="1"/>
  <c r="AT95" i="1" s="1"/>
  <c r="J33" i="3"/>
  <c r="AV96" i="1" s="1"/>
  <c r="AT96" i="1" s="1"/>
  <c r="F33" i="4"/>
  <c r="AZ97" i="1"/>
  <c r="F33" i="5"/>
  <c r="AZ98" i="1" s="1"/>
  <c r="BC94" i="1"/>
  <c r="W32" i="1" s="1"/>
  <c r="BA94" i="1"/>
  <c r="AW94" i="1" s="1"/>
  <c r="AK30" i="1" s="1"/>
  <c r="BD94" i="1"/>
  <c r="W33" i="1" s="1"/>
  <c r="F33" i="2"/>
  <c r="AZ95" i="1" s="1"/>
  <c r="BK120" i="5" l="1"/>
  <c r="J120" i="5" s="1"/>
  <c r="J30" i="5" s="1"/>
  <c r="AG98" i="1" s="1"/>
  <c r="BK119" i="3"/>
  <c r="J119" i="3" s="1"/>
  <c r="J96" i="3" s="1"/>
  <c r="BK124" i="2"/>
  <c r="J124" i="2" s="1"/>
  <c r="J96" i="2" s="1"/>
  <c r="BK121" i="4"/>
  <c r="J121" i="4" s="1"/>
  <c r="J96" i="4" s="1"/>
  <c r="AN98" i="1"/>
  <c r="J39" i="6"/>
  <c r="J39" i="5"/>
  <c r="AN99" i="1"/>
  <c r="AU94" i="1"/>
  <c r="AY94" i="1"/>
  <c r="W30" i="1"/>
  <c r="AZ94" i="1"/>
  <c r="W29" i="1" s="1"/>
  <c r="J30" i="3"/>
  <c r="AG96" i="1" s="1"/>
  <c r="AN96" i="1" s="1"/>
  <c r="AX94" i="1"/>
  <c r="J30" i="2" l="1"/>
  <c r="AG95" i="1" s="1"/>
  <c r="AN95" i="1" s="1"/>
  <c r="J96" i="5"/>
  <c r="J39" i="3"/>
  <c r="J30" i="4"/>
  <c r="AG97" i="1" s="1"/>
  <c r="AV94" i="1"/>
  <c r="AK29" i="1" s="1"/>
  <c r="AG94" i="1" l="1"/>
  <c r="AK26" i="1" s="1"/>
  <c r="AK35" i="1" s="1"/>
  <c r="J39" i="2"/>
  <c r="J39" i="4"/>
  <c r="AN97" i="1"/>
  <c r="AT94" i="1"/>
  <c r="AN94" i="1" l="1"/>
</calcChain>
</file>

<file path=xl/sharedStrings.xml><?xml version="1.0" encoding="utf-8"?>
<sst xmlns="http://schemas.openxmlformats.org/spreadsheetml/2006/main" count="5862" uniqueCount="1146">
  <si>
    <t>Export Komplet</t>
  </si>
  <si>
    <t/>
  </si>
  <si>
    <t>2.0</t>
  </si>
  <si>
    <t>ZAMOK</t>
  </si>
  <si>
    <t>False</t>
  </si>
  <si>
    <t>{0e321082-2d94-48df-b0bd-525928a688b3}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</si>
  <si>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</si>
  <si>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</si>
  <si>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</si>
  <si>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</si>
  <si>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</si>
  <si>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</si>
  <si>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</si>
  <si>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S65023043</t>
  </si>
  <si>
    <t>Stavba:</t>
  </si>
  <si>
    <t>Cyklická obnova trakčního vedení v úseku Řehlovice - Úpořiny</t>
  </si>
  <si>
    <t>KSO:</t>
  </si>
  <si>
    <t>CC-CZ:</t>
  </si>
  <si>
    <t>Místo:</t>
  </si>
  <si>
    <t xml:space="preserve"> </t>
  </si>
  <si>
    <t>Datum:</t>
  </si>
  <si>
    <t>3. 4. 2025</t>
  </si>
  <si>
    <t>Zadavatel:</t>
  </si>
  <si>
    <t>IČ:</t>
  </si>
  <si>
    <t>DIČ:</t>
  </si>
  <si>
    <t>Zhotovitel:</t>
  </si>
  <si>
    <t>Projektant:</t>
  </si>
  <si>
    <t>Ing.Pavel Haušild</t>
  </si>
  <si>
    <t>True</t>
  </si>
  <si>
    <t>Zpracovatel:</t>
  </si>
  <si>
    <t>SUDOP Praha a.s.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</si>
  <si>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</si>
  <si>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</si>
  <si>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</si>
  <si>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</si>
  <si>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</si>
  <si>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</si>
  <si>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</si>
  <si>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</si>
  <si>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</si>
  <si>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</si>
  <si>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</si>
  <si>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</si>
  <si>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</si>
  <si>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</si>
  <si>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</si>
  <si>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</si>
  <si>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</si>
  <si>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</si>
  <si>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</si>
  <si>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</si>
  <si>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</si>
  <si>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</si>
  <si>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</si>
  <si>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</si>
  <si>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</si>
  <si>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</si>
  <si>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</si>
  <si>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</si>
  <si>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</si>
  <si>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</si>
  <si>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</si>
  <si>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</si>
  <si>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</si>
  <si>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</si>
  <si>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</si>
  <si>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</si>
  <si>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</si>
  <si>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</si>
  <si>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</si>
  <si>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</si>
  <si>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</si>
  <si>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</si>
  <si>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</si>
  <si>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</si>
  <si>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</si>
  <si>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</si>
  <si>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01-31-01</t>
  </si>
  <si>
    <t>Oprava trakčního vedení  Řehlovice - Úpořiny</t>
  </si>
  <si>
    <t>STA</t>
  </si>
  <si>
    <t>1</t>
  </si>
  <si>
    <t>{bf1f36c3-80ab-419b-ac1f-0913bf056014}</t>
  </si>
  <si>
    <t>2</t>
  </si>
  <si>
    <t>SO 01-31-02</t>
  </si>
  <si>
    <t>Oprava sítí proti dotyku Řehlovice - Úpořiny</t>
  </si>
  <si>
    <t>{380d5a0c-9bfb-4c8e-a73e-a0e0e782af66}</t>
  </si>
  <si>
    <t>SO 01-32-01</t>
  </si>
  <si>
    <t>Oprava silnoproudých rozvodů Řehlovice - Úpořiny</t>
  </si>
  <si>
    <t>{19e15561-10b7-48c7-bdd5-934b4cf69cb7}</t>
  </si>
  <si>
    <t>SO 01-37-01</t>
  </si>
  <si>
    <t>Oprava ukolejnění ocelových konstrukcí Řehlovice - Úpořiny</t>
  </si>
  <si>
    <t>{fe766670-3040-4b69-bb5b-d3b030e7cbf8}</t>
  </si>
  <si>
    <t>VON</t>
  </si>
  <si>
    <t>Vedlejší náklady</t>
  </si>
  <si>
    <t>{cd1c5ddb-e087-4077-a49c-b08dcece9077}</t>
  </si>
  <si>
    <t>KRYCÍ LIST SOUPISU PRACÍ</t>
  </si>
  <si>
    <t>Objekt:</t>
  </si>
  <si>
    <t>SO 01-31-01 - Oprava trakčního vedení  Řehlovice - Úpořiny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</si>
  <si>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</si>
  <si>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</si>
  <si>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</si>
  <si>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</si>
  <si>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</si>
  <si>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</si>
  <si>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10A - Základy</t>
  </si>
  <si>
    <t xml:space="preserve">    10B - Stožáry</t>
  </si>
  <si>
    <t xml:space="preserve">    10C - Vodiče</t>
  </si>
  <si>
    <t xml:space="preserve">    10D - Demontáže</t>
  </si>
  <si>
    <t xml:space="preserve">    10R - Revize a Zkoušky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</si>
  <si>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</si>
  <si>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</si>
  <si>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</si>
  <si>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</si>
  <si>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</si>
  <si>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</si>
  <si>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</si>
  <si>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</si>
  <si>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</si>
  <si>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</si>
  <si>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</si>
  <si>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</si>
  <si>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</si>
  <si>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</si>
  <si>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</si>
  <si>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</si>
  <si>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</si>
  <si>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10A</t>
  </si>
  <si>
    <t>Základy</t>
  </si>
  <si>
    <t>K</t>
  </si>
  <si>
    <t>7497131010</t>
  </si>
  <si>
    <t>Úprava kabelů u základu trakčního vedení</t>
  </si>
  <si>
    <t>kus</t>
  </si>
  <si>
    <t>512</t>
  </si>
  <si>
    <t>1482919998</t>
  </si>
  <si>
    <t>PP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</si>
  <si>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</si>
  <si>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M</t>
  </si>
  <si>
    <t>7497100010</t>
  </si>
  <si>
    <t>Základy trakčního vedení  Materiál pro úpravu kabelů u základu TV</t>
  </si>
  <si>
    <t>-294736593</t>
  </si>
  <si>
    <t>3</t>
  </si>
  <si>
    <t>7497150510</t>
  </si>
  <si>
    <t>Zhotovení základu trakčního vedení včetně geodet. bodu, vytyčení a sondy, výkop zemina tř. 2 až 4 hloubeného</t>
  </si>
  <si>
    <t>m3</t>
  </si>
  <si>
    <t>-1260118826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</si>
  <si>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</si>
  <si>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4</t>
  </si>
  <si>
    <t>7497100020</t>
  </si>
  <si>
    <t>Základy trakčního vedení  Hloubený základ TV - materiál</t>
  </si>
  <si>
    <t>1460659102</t>
  </si>
  <si>
    <t>P</t>
  </si>
  <si>
    <t>Poznámka k položce:_x000D_
ST</t>
  </si>
  <si>
    <t>5</t>
  </si>
  <si>
    <t>7497100060</t>
  </si>
  <si>
    <t>Základy trakčního vedení  Výztuž pro základ TV - jednodílná</t>
  </si>
  <si>
    <t>1899772119</t>
  </si>
  <si>
    <t>6</t>
  </si>
  <si>
    <t>7497100070</t>
  </si>
  <si>
    <t>Základy trakčního vedení  Svorník kotevní kovaný pro základ TV vč. povrch. úpravy dle TKP</t>
  </si>
  <si>
    <t>-866773825</t>
  </si>
  <si>
    <t>7</t>
  </si>
  <si>
    <t>7497100080</t>
  </si>
  <si>
    <t>Základy trakčního vedení  Svorníkový koš pro základ TV</t>
  </si>
  <si>
    <t>29567191</t>
  </si>
  <si>
    <t>8</t>
  </si>
  <si>
    <t>7497153510</t>
  </si>
  <si>
    <t>Zajištění svahu pro základ trakčního vedení IZT prefa dílem</t>
  </si>
  <si>
    <t>522917053</t>
  </si>
  <si>
    <t>Zajištění svahu pro základ trakčního vedení IZT prefa dílem - obsahuje náklady na montáž, odtěžení zeminy a stabilizaci v terénu. Cenu lze použít i v případě betonáže včetně pažení a bednění</t>
  </si>
  <si>
    <t>9</t>
  </si>
  <si>
    <t>7497100130</t>
  </si>
  <si>
    <t>Základy trakčního vedení  Materiál pro zajištění svahu pro základ TV - IZT prefa díl</t>
  </si>
  <si>
    <t>-2004229149</t>
  </si>
  <si>
    <t>10</t>
  </si>
  <si>
    <t>7497154010</t>
  </si>
  <si>
    <t>Čerpání vody z výkopu základu trakčního vedení</t>
  </si>
  <si>
    <t>hod</t>
  </si>
  <si>
    <t>1836862752</t>
  </si>
  <si>
    <t>Čerpání vody z výkopu základu trakčního vedení - obsahuje náklady na práci kalového čerpadla</t>
  </si>
  <si>
    <t>11</t>
  </si>
  <si>
    <t>7497154510</t>
  </si>
  <si>
    <t>Uzemnění stožáru trakčního vedení</t>
  </si>
  <si>
    <t>-816628818</t>
  </si>
  <si>
    <t>Uzemnění stožáru trakčního vedení - obsahuje i všechny náklady na montáž dodaného zařízení se všemi pomocnými doplňujícími součástmi, měřeními a regulacemi s použitím mechanizmů a montážních souprav</t>
  </si>
  <si>
    <t>7497100140</t>
  </si>
  <si>
    <t>Základy trakčního vedení  Uzemnění stožáru TV</t>
  </si>
  <si>
    <t>-319475572</t>
  </si>
  <si>
    <t>Poznámka k položce:_x000D_
soupis sestavení</t>
  </si>
  <si>
    <t>13</t>
  </si>
  <si>
    <t>7497655010</t>
  </si>
  <si>
    <t>Tažné hnací vozidlo k pracovním soupravám pro montáž a demontáž</t>
  </si>
  <si>
    <t>1410707247</t>
  </si>
  <si>
    <t>Tažné hnací vozidlo k pracovním soupravám pro montáž a demontáž - obsahuje i veškeré výkony tažného hnacího vozidla pro posun montážní techniky v kolejišti</t>
  </si>
  <si>
    <t>10B</t>
  </si>
  <si>
    <t>Stožáry</t>
  </si>
  <si>
    <t>14</t>
  </si>
  <si>
    <t>7497251015</t>
  </si>
  <si>
    <t>Montáž stožárů trakčního vedení výšky do 14 m, typ TS, TSI, TBS, TBSI</t>
  </si>
  <si>
    <t>1238808237</t>
  </si>
  <si>
    <t>Montáž stožárů trakčního vedení výšky do 14 m, typ TS, TSI, TBS, TBSI - včetně konečné regulace po zatížení</t>
  </si>
  <si>
    <t>15</t>
  </si>
  <si>
    <t>7497200150</t>
  </si>
  <si>
    <t>Stožáry trakčního vedení  Stožár TV - typ ( TS,TSI 324 ) do 10m vč. uzavíracího nátěru</t>
  </si>
  <si>
    <t>-243307616</t>
  </si>
  <si>
    <t>16</t>
  </si>
  <si>
    <t>7497200190</t>
  </si>
  <si>
    <t>Stožáry trakčního vedení  Stožár TV - typ ( TBS,TBSI 245 ) do 10m vč. uzavíracího nátěru</t>
  </si>
  <si>
    <t>-677709974</t>
  </si>
  <si>
    <t>17</t>
  </si>
  <si>
    <t>7497251025</t>
  </si>
  <si>
    <t>Montáž stožárů trakčního vedení výšky do 14 m, typ DS</t>
  </si>
  <si>
    <t>-1245372337</t>
  </si>
  <si>
    <t>Montáž stožárů trakčního vedení výšky do 14 m, typ DS - včetně konečné regulace po zatížení</t>
  </si>
  <si>
    <t>18</t>
  </si>
  <si>
    <t>7497200230</t>
  </si>
  <si>
    <t>Stožáry trakčního vedení  Stožár TV - typ ( DS 14 ) do 10m</t>
  </si>
  <si>
    <t>-2102482084</t>
  </si>
  <si>
    <t>19</t>
  </si>
  <si>
    <t>7497200250</t>
  </si>
  <si>
    <t>Stožáry trakčního vedení  Stožár TV - typ ( DS 16 ) do 10m</t>
  </si>
  <si>
    <t>-1335473678</t>
  </si>
  <si>
    <t>20</t>
  </si>
  <si>
    <t>7497200260</t>
  </si>
  <si>
    <t>Stožáry trakčního vedení  Stožár TV - typ ( DS 16 ) od 10m - do 12m</t>
  </si>
  <si>
    <t>-1530880281</t>
  </si>
  <si>
    <t>7497251050</t>
  </si>
  <si>
    <t>Montáž stožárů trakčního vedení výšky do do 16 m, typ BP</t>
  </si>
  <si>
    <t>-642746324</t>
  </si>
  <si>
    <t>Montáž stožárů trakčního vedení výšky do do 16 m, typ BP - včetně konečné regulace po zatížení</t>
  </si>
  <si>
    <t>22</t>
  </si>
  <si>
    <t>7497200420</t>
  </si>
  <si>
    <t>Stožáry trakčního vedení  Stožár TV - typ ( BP 9m ) vč. podlití</t>
  </si>
  <si>
    <t>2076422666</t>
  </si>
  <si>
    <t>23</t>
  </si>
  <si>
    <t>7497200430</t>
  </si>
  <si>
    <t>Stožáry trakčního vedení  Stožár TV - typ ( BP 10m ) vč. podlití</t>
  </si>
  <si>
    <t>577777885</t>
  </si>
  <si>
    <t>24</t>
  </si>
  <si>
    <t>7497200440</t>
  </si>
  <si>
    <t>Stožáry trakčního vedení  Stožár TV - typ ( BP 11m ) vč. podlití</t>
  </si>
  <si>
    <t>-1980844482</t>
  </si>
  <si>
    <t>25</t>
  </si>
  <si>
    <t>7497200470</t>
  </si>
  <si>
    <t>Stožáry trakčního vedení  Stožár TV - typ ( BP 16m ) vč. podlití</t>
  </si>
  <si>
    <t>458800771</t>
  </si>
  <si>
    <t>26</t>
  </si>
  <si>
    <t>7497252015</t>
  </si>
  <si>
    <t>Jednostranné připevnění břevna typ 23, 34</t>
  </si>
  <si>
    <t>-684433360</t>
  </si>
  <si>
    <t>27</t>
  </si>
  <si>
    <t>7497200500</t>
  </si>
  <si>
    <t>Stožáry trakčního vedení  Břevno typ 23 L</t>
  </si>
  <si>
    <t>m</t>
  </si>
  <si>
    <t>1909716883</t>
  </si>
  <si>
    <t>Poznámka k položce:_x000D_
příčné řezy bran</t>
  </si>
  <si>
    <t>28</t>
  </si>
  <si>
    <t>7497200510</t>
  </si>
  <si>
    <t>Stožáry trakčního vedení  Břevno typ 34 L</t>
  </si>
  <si>
    <t>-2059553660</t>
  </si>
  <si>
    <t>29</t>
  </si>
  <si>
    <t>7497200520</t>
  </si>
  <si>
    <t>Stožáry trakčního vedení  Materiál pro připevnění břevna 23,34 vč. ukončení břevna A na 1T</t>
  </si>
  <si>
    <t>-1404218317</t>
  </si>
  <si>
    <t>30</t>
  </si>
  <si>
    <t>7497200540</t>
  </si>
  <si>
    <t>Stožáry trakčního vedení  Materiál pro připevnění břevna 23,34 vč. ukončení břevna C na BP</t>
  </si>
  <si>
    <t>1781283842</t>
  </si>
  <si>
    <t>31</t>
  </si>
  <si>
    <t>7497254015</t>
  </si>
  <si>
    <t>Připevnění závěsu břevna typ 23, 34</t>
  </si>
  <si>
    <t>1654010456</t>
  </si>
  <si>
    <t>32</t>
  </si>
  <si>
    <t>7497200580</t>
  </si>
  <si>
    <t>Stožáry trakčního vedení  Materiál sestavení pro připevnění závěsu břevna 23,34 na BP</t>
  </si>
  <si>
    <t>-1598638267</t>
  </si>
  <si>
    <t>33</t>
  </si>
  <si>
    <t>7497256015</t>
  </si>
  <si>
    <t>Příplatek za montáž bran nad stávajícím trakčním vedením</t>
  </si>
  <si>
    <t>-609617013</t>
  </si>
  <si>
    <t>34</t>
  </si>
  <si>
    <t>5912065015</t>
  </si>
  <si>
    <t>Montáž zajišťovací značky konzolové</t>
  </si>
  <si>
    <t>ÚOŽI 2025 01</t>
  </si>
  <si>
    <t>1000655094</t>
  </si>
  <si>
    <t>Montáž zajišťovací značky konzolové Poznámka: 1. V cenách jsou započteny náklady na montáž součástí značky včetně zemních prací a úpravy terénu. 2. V cenách nejsou obsaženy náklady na dodávku materiálu.</t>
  </si>
  <si>
    <t>Poznámka k položce:_x000D_
Pro TP typu BP</t>
  </si>
  <si>
    <t>35</t>
  </si>
  <si>
    <t>5962119035</t>
  </si>
  <si>
    <t>Zajištění PPK značka konzolová zajišťovací komplet</t>
  </si>
  <si>
    <t>64296278</t>
  </si>
  <si>
    <t>36</t>
  </si>
  <si>
    <t>1976686905</t>
  </si>
  <si>
    <t>10C</t>
  </si>
  <si>
    <t>Vodiče</t>
  </si>
  <si>
    <t>37</t>
  </si>
  <si>
    <t>7497350020</t>
  </si>
  <si>
    <t>Montáž závěsu na konzole bez přídavného lana</t>
  </si>
  <si>
    <t>2059135295</t>
  </si>
  <si>
    <t>38</t>
  </si>
  <si>
    <t>7497300020</t>
  </si>
  <si>
    <t>Vodiče trakčního vedení  Závěs na konzole</t>
  </si>
  <si>
    <t>-1594406310</t>
  </si>
  <si>
    <t>Poznámka k položce:_x000D_
MT konzoly TV</t>
  </si>
  <si>
    <t>39</t>
  </si>
  <si>
    <t>7497350060</t>
  </si>
  <si>
    <t>Posunutí ramene trakčního vedení, SIK-u, závěsu výškové, směrové</t>
  </si>
  <si>
    <t>881176720</t>
  </si>
  <si>
    <t>Posunutí ramene trakčního vedení, SIK-u, závěsu výškové, směrové - včetně demontáže a montáže konzol a závěsů</t>
  </si>
  <si>
    <t>40</t>
  </si>
  <si>
    <t>7497350070</t>
  </si>
  <si>
    <t>Uvolnění a zpětná montáž troleje nebo nosného lana z ramene trakčního vedení, SIK, závěsu</t>
  </si>
  <si>
    <t>1755504678</t>
  </si>
  <si>
    <t>41</t>
  </si>
  <si>
    <t>7497350155</t>
  </si>
  <si>
    <t>Montáž závěsu SIK</t>
  </si>
  <si>
    <t>1209071925</t>
  </si>
  <si>
    <t>42</t>
  </si>
  <si>
    <t>7497300200</t>
  </si>
  <si>
    <t>Vodiče trakčního vedení  Závěs SIK</t>
  </si>
  <si>
    <t>382508745</t>
  </si>
  <si>
    <t>43</t>
  </si>
  <si>
    <t>7497350200</t>
  </si>
  <si>
    <t>Montáž věšáku troleje</t>
  </si>
  <si>
    <t>1116082672</t>
  </si>
  <si>
    <t>44</t>
  </si>
  <si>
    <t>7497300250</t>
  </si>
  <si>
    <t>Vodiče trakčního vedení  Svorka věšáková bronzová pro lano Bz10 mm2, např. T33/I</t>
  </si>
  <si>
    <t>940261030</t>
  </si>
  <si>
    <t>45</t>
  </si>
  <si>
    <t>7497350210</t>
  </si>
  <si>
    <t>Demontáž a opětovná montáž proudového propojení</t>
  </si>
  <si>
    <t>932727694</t>
  </si>
  <si>
    <t>46</t>
  </si>
  <si>
    <t>7497300270</t>
  </si>
  <si>
    <t>Vodiče trakčního vedení  Proudová propojení</t>
  </si>
  <si>
    <t>847598549</t>
  </si>
  <si>
    <t>47</t>
  </si>
  <si>
    <t>7497350230</t>
  </si>
  <si>
    <t>Montáž spojky - svorky dvou lan nebo troleje a lana</t>
  </si>
  <si>
    <t>2069605008</t>
  </si>
  <si>
    <t>48</t>
  </si>
  <si>
    <t>7497300280</t>
  </si>
  <si>
    <t>Vodiče trakčního vedení  Spojka 2 lan nebo TR + lana</t>
  </si>
  <si>
    <t>1127294804</t>
  </si>
  <si>
    <t>49</t>
  </si>
  <si>
    <t>7497350240</t>
  </si>
  <si>
    <t>Montáž spojky - svorky sjízdné trolejové</t>
  </si>
  <si>
    <t>589138487</t>
  </si>
  <si>
    <t>50</t>
  </si>
  <si>
    <t>7497300300</t>
  </si>
  <si>
    <t>Vodiče trakčního vedení  Sjízdná spojka troleje</t>
  </si>
  <si>
    <t>-1294836766</t>
  </si>
  <si>
    <t>51</t>
  </si>
  <si>
    <t>7497350270</t>
  </si>
  <si>
    <t>Montáž pevného bodu kompenzované sestavy</t>
  </si>
  <si>
    <t>916252154</t>
  </si>
  <si>
    <t>52</t>
  </si>
  <si>
    <t>7497300330</t>
  </si>
  <si>
    <t>Vodiče trakčního vedení  Pevný bod kompenzované sestavy</t>
  </si>
  <si>
    <t>1160473268</t>
  </si>
  <si>
    <t>53</t>
  </si>
  <si>
    <t>7497350305</t>
  </si>
  <si>
    <t>Montáž kotvení pevného bodu na jednoduché bráně</t>
  </si>
  <si>
    <t>1475629536</t>
  </si>
  <si>
    <t>54</t>
  </si>
  <si>
    <t>7497300370</t>
  </si>
  <si>
    <t>Vodiče trakčního vedení  Materiál sestavení pro kotvení pevného bodu na jednoduché bráně</t>
  </si>
  <si>
    <t>487774163</t>
  </si>
  <si>
    <t>Poznámka k položce:_x000D_
tabulka kotvení,polohový plán</t>
  </si>
  <si>
    <t>55</t>
  </si>
  <si>
    <t>7497350320</t>
  </si>
  <si>
    <t>Upevnění kotevních lan pevného bodu na nosné lano</t>
  </si>
  <si>
    <t>369981262</t>
  </si>
  <si>
    <t>56</t>
  </si>
  <si>
    <t>7497300390</t>
  </si>
  <si>
    <t>Vodiče trakčního vedení  Materiál sestavení pro upevnění kotevních lan pev. bodu na nosné lano</t>
  </si>
  <si>
    <t>140662533</t>
  </si>
  <si>
    <t>57</t>
  </si>
  <si>
    <t>7497350340</t>
  </si>
  <si>
    <t>Montáž tyčí rozpěrných</t>
  </si>
  <si>
    <t>1455765508</t>
  </si>
  <si>
    <t>58</t>
  </si>
  <si>
    <t>7497300400</t>
  </si>
  <si>
    <t>Vodiče trakčního vedení  Rozpěrná tyč</t>
  </si>
  <si>
    <t>-868413710</t>
  </si>
  <si>
    <t>59</t>
  </si>
  <si>
    <t>7497350444</t>
  </si>
  <si>
    <t>Montáž pohyblivého kotvení sestavy trakčního vedení troleje a nosného lana na stožár BP 15 kN</t>
  </si>
  <si>
    <t>-233623674</t>
  </si>
  <si>
    <t>60</t>
  </si>
  <si>
    <t>7497300580</t>
  </si>
  <si>
    <t>Vodiče trakčního vedení  Pohyb. kotvení sestavy TV, TR+NL na BP - 15kN</t>
  </si>
  <si>
    <t>-191351796</t>
  </si>
  <si>
    <t>61</t>
  </si>
  <si>
    <t>7497350700</t>
  </si>
  <si>
    <t>Tažení nosného lana do 120 mm2 Bz, Cu</t>
  </si>
  <si>
    <t>-314319654</t>
  </si>
  <si>
    <t>62</t>
  </si>
  <si>
    <t>7497300550</t>
  </si>
  <si>
    <t>Vodiče trakčního vedení  lano 70 mm2 Bz (např. lano nosné, směrové, příčné, pevných bodů, odtahů)</t>
  </si>
  <si>
    <t>110417003</t>
  </si>
  <si>
    <t>63</t>
  </si>
  <si>
    <t>7497300830</t>
  </si>
  <si>
    <t>Vodiče trakčního vedení  lano 120 mm2 Cu ( lano - nosné, ZV, NV, OV, napájecích převěsů)</t>
  </si>
  <si>
    <t>338684517</t>
  </si>
  <si>
    <t>64</t>
  </si>
  <si>
    <t>7497350710</t>
  </si>
  <si>
    <t>Tažení troleje do 150 mm2 Cu</t>
  </si>
  <si>
    <t>1489732669</t>
  </si>
  <si>
    <t>65</t>
  </si>
  <si>
    <t>7497300880</t>
  </si>
  <si>
    <t>Vodiče trakčního vedení  Trolejový drát 150 mm2 Cu</t>
  </si>
  <si>
    <t>-1263566596</t>
  </si>
  <si>
    <t>66</t>
  </si>
  <si>
    <t>7497350720</t>
  </si>
  <si>
    <t>Výšková regulace troleje</t>
  </si>
  <si>
    <t>-1674951862</t>
  </si>
  <si>
    <t>Poznámka k položce:_x000D_
2x TD</t>
  </si>
  <si>
    <t>67</t>
  </si>
  <si>
    <t>7497350730</t>
  </si>
  <si>
    <t>Montáž definitivní regulace pohyblivého kotvení troleje</t>
  </si>
  <si>
    <t>1488695758</t>
  </si>
  <si>
    <t>68</t>
  </si>
  <si>
    <t>7497350732</t>
  </si>
  <si>
    <t>Montáž definitivní regulace pohyblivého kotvení nosného lana</t>
  </si>
  <si>
    <t>246021442</t>
  </si>
  <si>
    <t>69</t>
  </si>
  <si>
    <t>7497350750</t>
  </si>
  <si>
    <t>Zajištění kotvení nosného lana a troleje všech sestavení</t>
  </si>
  <si>
    <t>1307505352</t>
  </si>
  <si>
    <t>70</t>
  </si>
  <si>
    <t>7497350760</t>
  </si>
  <si>
    <t>Zkouška trakčního vedení vlastností mechanických</t>
  </si>
  <si>
    <t>km</t>
  </si>
  <si>
    <t>627474946</t>
  </si>
  <si>
    <t>Zkouška trakčního vedení vlastností mechanických - prvotní zkouška dodaného zařízení podle TKP</t>
  </si>
  <si>
    <t>71</t>
  </si>
  <si>
    <t>7497350765</t>
  </si>
  <si>
    <t>Zkouška trakčního vedení vlastností elektrických</t>
  </si>
  <si>
    <t>165699851</t>
  </si>
  <si>
    <t>Zkouška trakčního vedení vlastností elektrických - prvotní zkouška dodaného zařízení podle TKP</t>
  </si>
  <si>
    <t>72</t>
  </si>
  <si>
    <t>7497350780</t>
  </si>
  <si>
    <t>Připevnění lišty pro kotvení zesilovací, napájecí a obcházecí vedení (ZV, NV, OV) jednostranné</t>
  </si>
  <si>
    <t>-75237864</t>
  </si>
  <si>
    <t>73</t>
  </si>
  <si>
    <t>7497300890</t>
  </si>
  <si>
    <t>Vodiče trakčního vedení  Připev. jednostranné lišty pro kotvení ZV, NV, OV</t>
  </si>
  <si>
    <t>-1888358646</t>
  </si>
  <si>
    <t>74</t>
  </si>
  <si>
    <t>7497350785</t>
  </si>
  <si>
    <t>Připevnění lišty pro kotvení zesilovací, napájecí a obcházecí vedení (ZV, NV, OV) oboustranné</t>
  </si>
  <si>
    <t>1626904924</t>
  </si>
  <si>
    <t>75</t>
  </si>
  <si>
    <t>7497300900</t>
  </si>
  <si>
    <t>Vodiče trakčního vedení  Připev. oboustranné lišty pro kotvení ZV, NV, OV</t>
  </si>
  <si>
    <t>-1532013710</t>
  </si>
  <si>
    <t>76</t>
  </si>
  <si>
    <t>7497350800</t>
  </si>
  <si>
    <t>Montáž kotvení lana zesilovacího, napájecího a obcházecího vedení jednoho</t>
  </si>
  <si>
    <t>427476773</t>
  </si>
  <si>
    <t>77</t>
  </si>
  <si>
    <t>7497300910</t>
  </si>
  <si>
    <t>Vodiče trakčního vedení  Kotvení 1 lana ZV, NV, OV</t>
  </si>
  <si>
    <t>963850971</t>
  </si>
  <si>
    <t>78</t>
  </si>
  <si>
    <t>7497350830</t>
  </si>
  <si>
    <t>Připevnění konzoly zesilovacího, napájecího a obcházecího vedení svislý závěs na stožár T, P, BP, DS</t>
  </si>
  <si>
    <t>-1279693289</t>
  </si>
  <si>
    <t>79</t>
  </si>
  <si>
    <t>7497300960</t>
  </si>
  <si>
    <t>Vodiče trakčního vedení  Konzola ZV, NV OV pro svislý závěs na T, P, BP, DS</t>
  </si>
  <si>
    <t>-698709950</t>
  </si>
  <si>
    <t>Poznámka k položce:_x000D_
MT ZV</t>
  </si>
  <si>
    <t>80</t>
  </si>
  <si>
    <t>7497350835</t>
  </si>
  <si>
    <t>Připevnění konzoly zesilovacího, napájecího a obcházecího vedení "V" závěs na stožár T, P, BP, DS</t>
  </si>
  <si>
    <t>-786147351</t>
  </si>
  <si>
    <t>81</t>
  </si>
  <si>
    <t>7497300970</t>
  </si>
  <si>
    <t>Vodiče trakčního vedení  Konzola ZV, NV OV pro "V" závěs na T, P, BP, DS</t>
  </si>
  <si>
    <t>2141884356</t>
  </si>
  <si>
    <t>82</t>
  </si>
  <si>
    <t>7497350840</t>
  </si>
  <si>
    <t>Připevnění konzoly zesilovacího, napájecího a obcházecího vedení svislý závěs přeponky na stožár BP</t>
  </si>
  <si>
    <t>-1790707741</t>
  </si>
  <si>
    <t>83</t>
  </si>
  <si>
    <t>7497300980</t>
  </si>
  <si>
    <t>Vodiče trakčního vedení  Konzola ZV, NV OV pro svislý závěs přeponky na BP</t>
  </si>
  <si>
    <t>-822986686</t>
  </si>
  <si>
    <t>84</t>
  </si>
  <si>
    <t>7497350850</t>
  </si>
  <si>
    <t>Montáž závěsu zesilovacího, napájecího a obcházecího vedení (ZV, NV, OV) svislého 1 - 2 lan</t>
  </si>
  <si>
    <t>1533198490</t>
  </si>
  <si>
    <t>85</t>
  </si>
  <si>
    <t>7497300990</t>
  </si>
  <si>
    <t>Vodiče trakčního vedení  Svislý závěs 1-2 lan ZV, NV, OV</t>
  </si>
  <si>
    <t>1470756131</t>
  </si>
  <si>
    <t>86</t>
  </si>
  <si>
    <t>7497350860</t>
  </si>
  <si>
    <t>Montáž závěsu zesilovacího, napájecího a obcházecího vedení (ZV, NV, OV) typ "V" 1 - 2 lan</t>
  </si>
  <si>
    <t>1861628867</t>
  </si>
  <si>
    <t>87</t>
  </si>
  <si>
    <t>7497301010</t>
  </si>
  <si>
    <t>Vodiče trakčního vedení  "V" závěs 1-2 lan ZV, NV, OV</t>
  </si>
  <si>
    <t>1142090288</t>
  </si>
  <si>
    <t>88</t>
  </si>
  <si>
    <t>7497350870</t>
  </si>
  <si>
    <t>Montáž závěsu zesilovacího, napájecího a obcházecího vedení (ZV, NV, OV) volného 1 - 2 lan na bráně</t>
  </si>
  <si>
    <t>1548987140</t>
  </si>
  <si>
    <t>89</t>
  </si>
  <si>
    <t>7497301030</t>
  </si>
  <si>
    <t>Vodiče trakčního vedení  Volný závěs 1-2 lan ZV, NV, OV na bráně</t>
  </si>
  <si>
    <t>785394466</t>
  </si>
  <si>
    <t>90</t>
  </si>
  <si>
    <t>7497350890</t>
  </si>
  <si>
    <t>Připojení lana 95 Cu nebo 120 Cu na lano ZV, NV, OV</t>
  </si>
  <si>
    <t>-1840285530</t>
  </si>
  <si>
    <t>91</t>
  </si>
  <si>
    <t>7497301050</t>
  </si>
  <si>
    <t>Vodiče trakčního vedení  Materiál sestavení proudového připojení lana 95 Cu nebo 120 Cu na lano ZV, NV, OV</t>
  </si>
  <si>
    <t>-620236872</t>
  </si>
  <si>
    <t>Poznámka k položce:_x000D_
tabulka kotvení,polohový plán_připojení odpojovačů</t>
  </si>
  <si>
    <t>92</t>
  </si>
  <si>
    <t>7497350930</t>
  </si>
  <si>
    <t>Připojení zesilovacího, napájecího a obcházecího vedení 1 - 2 lan na trakční vedení</t>
  </si>
  <si>
    <t>179679941</t>
  </si>
  <si>
    <t>93</t>
  </si>
  <si>
    <t>7497301090</t>
  </si>
  <si>
    <t>Vodiče trakčního vedení  Materiál sestavení připojení ZV, NV, OV 1-2 lana na TV</t>
  </si>
  <si>
    <t>-271192673</t>
  </si>
  <si>
    <t>94</t>
  </si>
  <si>
    <t>7497350960</t>
  </si>
  <si>
    <t>Tažení lana pro zesilovací, napájecí a obcházecí vedení do 240 mm2 Cu, AlFe</t>
  </si>
  <si>
    <t>84255963</t>
  </si>
  <si>
    <t>95</t>
  </si>
  <si>
    <t>1572269531</t>
  </si>
  <si>
    <t>96</t>
  </si>
  <si>
    <t>7497350970</t>
  </si>
  <si>
    <t>Montáž odpojovače motorového</t>
  </si>
  <si>
    <t>1223981468</t>
  </si>
  <si>
    <t>97</t>
  </si>
  <si>
    <t>7497301150</t>
  </si>
  <si>
    <t>Vodiče trakčního vedení  Pohon odpojovače motorový</t>
  </si>
  <si>
    <t>-79974199</t>
  </si>
  <si>
    <t>98</t>
  </si>
  <si>
    <t>7497350990</t>
  </si>
  <si>
    <t>Montáž odpojovače nebo odpínače, příp. s uzemňovacím nožem na stožár trakčního vedení</t>
  </si>
  <si>
    <t>-2116220635</t>
  </si>
  <si>
    <t>99</t>
  </si>
  <si>
    <t>7497301170</t>
  </si>
  <si>
    <t>Vodiče trakčního vedení  Táhlo motorového odpojovače</t>
  </si>
  <si>
    <t>-950720977</t>
  </si>
  <si>
    <t>100</t>
  </si>
  <si>
    <t>7497301180</t>
  </si>
  <si>
    <t>Vodiče trakčního vedení  Odpojovač nebo odpínač na stož. TV</t>
  </si>
  <si>
    <t>675031420</t>
  </si>
  <si>
    <t>101</t>
  </si>
  <si>
    <t>7497351025</t>
  </si>
  <si>
    <t>Montáž kotvení svodu z odpojovače s připojením na trakční vedení dvou dvojitých na stožár BP</t>
  </si>
  <si>
    <t>-1674845711</t>
  </si>
  <si>
    <t>102</t>
  </si>
  <si>
    <t>7497301240</t>
  </si>
  <si>
    <t>Vodiče trakčního vedení  Kotvení dvou dvojitých svodů z odpoj. s připoj. na TV - BP</t>
  </si>
  <si>
    <t>176820397</t>
  </si>
  <si>
    <t>103</t>
  </si>
  <si>
    <t>7497351400</t>
  </si>
  <si>
    <t>Upevnění konzol středové, stranové</t>
  </si>
  <si>
    <t>249234762</t>
  </si>
  <si>
    <t>104</t>
  </si>
  <si>
    <t>7497301800</t>
  </si>
  <si>
    <t>Vodiče trakčního vedení  Materiál sestavení pro upevnění konzol středové,stranové</t>
  </si>
  <si>
    <t>-1745632815</t>
  </si>
  <si>
    <t>105</t>
  </si>
  <si>
    <t>7497351405</t>
  </si>
  <si>
    <t>Upevnění konzol dvou konzol</t>
  </si>
  <si>
    <t>1597362455</t>
  </si>
  <si>
    <t>106</t>
  </si>
  <si>
    <t>7497301810</t>
  </si>
  <si>
    <t>Vodiče trakčního vedení  Materiál sestavení pro upevnění 2 konzol</t>
  </si>
  <si>
    <t>-271646967</t>
  </si>
  <si>
    <t>107</t>
  </si>
  <si>
    <t>7497351425</t>
  </si>
  <si>
    <t>Připevnění kozlíku na stožár BP</t>
  </si>
  <si>
    <t>1208330654</t>
  </si>
  <si>
    <t>108</t>
  </si>
  <si>
    <t>7497301830</t>
  </si>
  <si>
    <t>Vodiče trakčního vedení  Kozlík vč.upevň.materiálu na stožár BP</t>
  </si>
  <si>
    <t>-813472582</t>
  </si>
  <si>
    <t>109</t>
  </si>
  <si>
    <t>7497351450</t>
  </si>
  <si>
    <t>Montáž bleskojistky růžkové na stožáru T, P, BP</t>
  </si>
  <si>
    <t>-2124512723</t>
  </si>
  <si>
    <t>110</t>
  </si>
  <si>
    <t>7497301850</t>
  </si>
  <si>
    <t>Vodiče trakčního vedení  Bleskojistka růžková na stožáru T, P, BP</t>
  </si>
  <si>
    <t>-14800179</t>
  </si>
  <si>
    <t>111</t>
  </si>
  <si>
    <t>7497351490</t>
  </si>
  <si>
    <t>Montáž izolovaného svodu od bleskojistky na stožár T, BP</t>
  </si>
  <si>
    <t>2135818864</t>
  </si>
  <si>
    <t>112</t>
  </si>
  <si>
    <t>7497301900</t>
  </si>
  <si>
    <t>Vodiče trakčního vedení  Izolovaný svod od bleskojistky na stož. T, BP</t>
  </si>
  <si>
    <t>970098505</t>
  </si>
  <si>
    <t>113</t>
  </si>
  <si>
    <t>7497351505</t>
  </si>
  <si>
    <t>Připojení izolovaného svodu na zemnič</t>
  </si>
  <si>
    <t>-52512885</t>
  </si>
  <si>
    <t>114</t>
  </si>
  <si>
    <t>7497301920</t>
  </si>
  <si>
    <t>Vodiče trakčního vedení  Materiál sestavení pro připojení izolovaného svodu na zemnič</t>
  </si>
  <si>
    <t>563889607</t>
  </si>
  <si>
    <t>115</t>
  </si>
  <si>
    <t>7497351675</t>
  </si>
  <si>
    <t>Montáž montážních lávek na BP délky 1035, 2045 mm</t>
  </si>
  <si>
    <t>-1667374533</t>
  </si>
  <si>
    <t>116</t>
  </si>
  <si>
    <t>7497302140</t>
  </si>
  <si>
    <t>Vodiče trakčního vedení  Montážní lávka na BP délky - 1035, 2045mm</t>
  </si>
  <si>
    <t>-216161530</t>
  </si>
  <si>
    <t>117</t>
  </si>
  <si>
    <t>7497351695</t>
  </si>
  <si>
    <t>Montáž ovládacích lávek s boční lávkou na stožár BP</t>
  </si>
  <si>
    <t>-695940044</t>
  </si>
  <si>
    <t>118</t>
  </si>
  <si>
    <t>7497302170</t>
  </si>
  <si>
    <t>Vodiče trakčního vedení  Ovládací lávka s boční lávkou na stož. BP</t>
  </si>
  <si>
    <t>-1286816092</t>
  </si>
  <si>
    <t>119</t>
  </si>
  <si>
    <t>7497700840</t>
  </si>
  <si>
    <t>Kabely trakčního vedení, Různé TV  Betonový dílec 40-60</t>
  </si>
  <si>
    <t>-924231411</t>
  </si>
  <si>
    <t>120</t>
  </si>
  <si>
    <t>7497351750</t>
  </si>
  <si>
    <t>Připevnění štítu návěstního</t>
  </si>
  <si>
    <t>-749446407</t>
  </si>
  <si>
    <t>121</t>
  </si>
  <si>
    <t>7497302230</t>
  </si>
  <si>
    <t>Vodiče trakčního vedení  Materiál sestavení návěstní štít do sestavy TV</t>
  </si>
  <si>
    <t>1368384363</t>
  </si>
  <si>
    <t>122</t>
  </si>
  <si>
    <t>7497351770</t>
  </si>
  <si>
    <t>Montáž výstražných tabulek na stožáru T, P, BP, DS</t>
  </si>
  <si>
    <t>1998511946</t>
  </si>
  <si>
    <t>123</t>
  </si>
  <si>
    <t>7497302250</t>
  </si>
  <si>
    <t>Vodiče trakčního vedení  Výstražné tabulky na stožáru T, P, BP, DS</t>
  </si>
  <si>
    <t>1560924476</t>
  </si>
  <si>
    <t>124</t>
  </si>
  <si>
    <t>7497351780</t>
  </si>
  <si>
    <t>Číslování stožárů a pohonů odpojovačů 1 - 3 znaky</t>
  </si>
  <si>
    <t>1951260548</t>
  </si>
  <si>
    <t>125</t>
  </si>
  <si>
    <t>7497302260</t>
  </si>
  <si>
    <t>Vodiče trakčního vedení  Tabulka číslování stožárů a pohonů odpojovačů 1 - 3 znaky</t>
  </si>
  <si>
    <t>-2096869546</t>
  </si>
  <si>
    <t>126</t>
  </si>
  <si>
    <t>7497351810</t>
  </si>
  <si>
    <t>Úpravy stávajícího trakčního vedení provizorní stavy za 100 m</t>
  </si>
  <si>
    <t>-1961720628</t>
  </si>
  <si>
    <t>Úpravy stávajícího trakčního vedení provizorní stavy za 100 m - obsahuje i veškeré další práce a úpravy na stávajícím trakčního vedení, nutné ke zprovoznění trakčního vedení</t>
  </si>
  <si>
    <t>127</t>
  </si>
  <si>
    <t>7497351830</t>
  </si>
  <si>
    <t>Aktualizace trakčního vedení dle kolejových postupů za 100 m zprovozňované skupiny</t>
  </si>
  <si>
    <t>1748882939</t>
  </si>
  <si>
    <t>Aktualizace trakčního vedení dle kolejových postupů za 100 m zprovozňované skupiny - po každém stavebním postupu</t>
  </si>
  <si>
    <t>128</t>
  </si>
  <si>
    <t>-775172299</t>
  </si>
  <si>
    <t>10D</t>
  </si>
  <si>
    <t>Demontáže</t>
  </si>
  <si>
    <t>129</t>
  </si>
  <si>
    <t>129911123</t>
  </si>
  <si>
    <t>Bourání zdiva z ŽB nebo předpjatého betonu v odkopávkách nebo prokopávkách ručně</t>
  </si>
  <si>
    <t>-1498093263</t>
  </si>
  <si>
    <t>Bourání konstrukcí v odkopávkách a prokopávkách ručně s přemístěním suti na hromady na vzdálenost do 20 m nebo s naložením na dopravní prostředek z betonu železového nebo předpjatého</t>
  </si>
  <si>
    <t>130</t>
  </si>
  <si>
    <t>7497271030</t>
  </si>
  <si>
    <t>Demontáže zařízení trakčního vedení stožáru DPVSu</t>
  </si>
  <si>
    <t>-838752000</t>
  </si>
  <si>
    <t>Demontáže zařízení trakčního vedení stožáru DPVSu - demontáž stávajícího zařízení se všemi pomocnými doplňujícími úpravami</t>
  </si>
  <si>
    <t>131</t>
  </si>
  <si>
    <t>7497271035</t>
  </si>
  <si>
    <t>Demontáže zařízení trakčního vedení stožáru BP, AP</t>
  </si>
  <si>
    <t>-1621325606</t>
  </si>
  <si>
    <t>Demontáže zařízení trakčního vedení stožáru BP, AP - demontáž stávajícího zařízení se všemi pomocnými doplňujícími úpravami</t>
  </si>
  <si>
    <t>132</t>
  </si>
  <si>
    <t>7497271045</t>
  </si>
  <si>
    <t>Demontáže zařízení trakčního vedení stožáru konzoly TV</t>
  </si>
  <si>
    <t>105082792</t>
  </si>
  <si>
    <t>Demontáže zařízení trakčního vedení stožáru konzoly TV - demontáž stávajícího zařízení se všemi pomocnými doplňujícími úpravami, včetně upevnění</t>
  </si>
  <si>
    <t>133</t>
  </si>
  <si>
    <t>7497271050</t>
  </si>
  <si>
    <t>Demontáže zařízení trakčního vedení stožáru konzoly ZV, OV</t>
  </si>
  <si>
    <t>2000533520</t>
  </si>
  <si>
    <t>Demontáže zařízení trakčního vedení stožáru konzoly ZV, OV - demontáž stávajícího zařízení se všemi pomocnými doplňujícími úpravami, včetně závěsu</t>
  </si>
  <si>
    <t>134</t>
  </si>
  <si>
    <t>7497371040</t>
  </si>
  <si>
    <t>Demontáže zařízení trakčního vedení závěsu věšáku</t>
  </si>
  <si>
    <t>292334271</t>
  </si>
  <si>
    <t>Demontáže zařízení trakčního vedení závěsu věšáku - demontáž stávajícího zařízení se všemi pomocnými doplňujícími úpravami, úplná</t>
  </si>
  <si>
    <t>135</t>
  </si>
  <si>
    <t>7497371045</t>
  </si>
  <si>
    <t>Demontáže zařízení trakčního vedení závěsu podélné nebo příčné proudové propojky</t>
  </si>
  <si>
    <t>1885607641</t>
  </si>
  <si>
    <t>Demontáže zařízení trakčního vedení závěsu podélné nebo příčné proudové propojky - demontáž stávajícího zařízení se všemi pomocnými doplňujícími úpravami</t>
  </si>
  <si>
    <t>136</t>
  </si>
  <si>
    <t>7497371065</t>
  </si>
  <si>
    <t>Demontáže zařízení trakčního vedení závěsu vložené izolace</t>
  </si>
  <si>
    <t>516992329</t>
  </si>
  <si>
    <t>Demontáže zařízení trakčního vedení závěsu vložené izolace - demontáž stávajícího zařízení se všemi pomocnými doplňujícími úpravami</t>
  </si>
  <si>
    <t>137</t>
  </si>
  <si>
    <t>7497371070</t>
  </si>
  <si>
    <t>Demontáže zařízení trakčního vedení závěsu pevného bodu</t>
  </si>
  <si>
    <t>663789440</t>
  </si>
  <si>
    <t>Demontáže zařízení trakčního vedení závěsu pevného bodu - demontáž stávajícího zařízení se všemi pomocnými doplňujícími úpravami, včetně zakotvení</t>
  </si>
  <si>
    <t>138</t>
  </si>
  <si>
    <t>7497371115</t>
  </si>
  <si>
    <t>Demontáže zařízení trakčního vedení troleje včetně nástavků stočení na buben</t>
  </si>
  <si>
    <t>1862185243</t>
  </si>
  <si>
    <t>Demontáže zařízení trakčního vedení troleje včetně nástavků stočení na buben - demontáž stávajícího zařízení se všemi pomocnými doplňujícími úpravami</t>
  </si>
  <si>
    <t>139</t>
  </si>
  <si>
    <t>7497371215</t>
  </si>
  <si>
    <t>Demontáže zařízení trakčního vedení nosného lana včetně nástavků stočení na buben</t>
  </si>
  <si>
    <t>1263356410</t>
  </si>
  <si>
    <t>Demontáže zařízení trakčního vedení nosného lana včetně nástavků stočení na buben - demontáž stávajícího zařízení se všemi pomocnými doplňujícími úpravami</t>
  </si>
  <si>
    <t>140</t>
  </si>
  <si>
    <t>7497371315</t>
  </si>
  <si>
    <t>Demontáže zařízení trakčního vedení kotvení troleje, nosného lana pohyblivě</t>
  </si>
  <si>
    <t>470898890</t>
  </si>
  <si>
    <t>Demontáže zařízení trakčního vedení kotvení troleje, nosného lana pohyblivě - demontáž stávajícího zařízení se všemi pomocnými doplňujícími úpravami</t>
  </si>
  <si>
    <t>141</t>
  </si>
  <si>
    <t>7497371350</t>
  </si>
  <si>
    <t>Demontáže zařízení trakčního vedení kotvení zesilovacího, napájecího, obcházecího vedení včetně připevnění lišt</t>
  </si>
  <si>
    <t>1987779009</t>
  </si>
  <si>
    <t>Demontáže zařízení trakčního vedení kotvení zesilovacího, napájecího, obcházecího vedení včetně připevnění lišt - demontáž stávajícího zařízení se všemi pomocnými doplňujícími úpravami</t>
  </si>
  <si>
    <t>142</t>
  </si>
  <si>
    <t>7497371415</t>
  </si>
  <si>
    <t>Demontáže zařízení trakčního vedení lana zesilovacího vedení stočení na buben</t>
  </si>
  <si>
    <t>-1143863083</t>
  </si>
  <si>
    <t>Demontáže zařízení trakčního vedení lana zesilovacího vedení stočení na buben - demontáž stávajícího zařízení se všemi pomocnými doplňujícími úpravami</t>
  </si>
  <si>
    <t>143</t>
  </si>
  <si>
    <t>7497371425</t>
  </si>
  <si>
    <t>Demontáže zařízení trakčního vedení lana zesilovacího vedení odpojovače s pohonem včetně svodu</t>
  </si>
  <si>
    <t>27732172</t>
  </si>
  <si>
    <t>Demontáže zařízení trakčního vedení lana zesilovacího vedení odpojovače s pohonem včetně svodu - demontáž stávajícího zařízení se všemi pomocnými doplňujícími úpravami</t>
  </si>
  <si>
    <t>144</t>
  </si>
  <si>
    <t>7497371515</t>
  </si>
  <si>
    <t>Demontáže zařízení trakčního vedení kotvení svodu - převěsu z odpojovače dvojité lano</t>
  </si>
  <si>
    <t>694856489</t>
  </si>
  <si>
    <t>Demontáže zařízení trakčního vedení kotvení svodu - převěsu z odpojovače dvojité lano - demontáž stávajícího zařízení se všemi pomocnými doplňujícími úpravami</t>
  </si>
  <si>
    <t>145</t>
  </si>
  <si>
    <t>7497371615</t>
  </si>
  <si>
    <t>Demontáže zařízení trakčního vedení svodu dvojité lano</t>
  </si>
  <si>
    <t>-1530150353</t>
  </si>
  <si>
    <t>Demontáže zařízení trakčního vedení svodu dvojité lano - demontáž stávajícího zařízení se všemi pomocnými doplňujícími úpravami</t>
  </si>
  <si>
    <t>146</t>
  </si>
  <si>
    <t>7497371620</t>
  </si>
  <si>
    <t>Demontáže zařízení trakčního vedení svodu bleskojistky</t>
  </si>
  <si>
    <t>1685289750</t>
  </si>
  <si>
    <t>Demontáže zařízení trakčního vedení svodu bleskojistky - demontáž stávajícího zařízení se všemi pomocnými doplňujícími úpravami, úplná</t>
  </si>
  <si>
    <t>147</t>
  </si>
  <si>
    <t>7497371710</t>
  </si>
  <si>
    <t>Demontáže zařízení trakčního vedení lávky pro odpojovač montážní</t>
  </si>
  <si>
    <t>906903331</t>
  </si>
  <si>
    <t>Demontáže zařízení trakčního vedení lávky pro odpojovač montážní - demontáž stávajícího zařízení se všemi pomocnými doplňujícími úpravami</t>
  </si>
  <si>
    <t>148</t>
  </si>
  <si>
    <t>7497371715</t>
  </si>
  <si>
    <t>Demontáže zařízení trakčního vedení lávky pro odpojovač ovládací</t>
  </si>
  <si>
    <t>304763609</t>
  </si>
  <si>
    <t>Demontáže zařízení trakčního vedení lávky pro odpojovač ovládací - demontáž stávajícího zařízení se všemi pomocnými doplňujícími úpravami, včetně žebříku</t>
  </si>
  <si>
    <t>149</t>
  </si>
  <si>
    <t>7497371725</t>
  </si>
  <si>
    <t>Demontáže zařízení trakčního vedení lávky pro odpojovač návěst pro el. provoz</t>
  </si>
  <si>
    <t>-1634834590</t>
  </si>
  <si>
    <t>Demontáže zařízení trakčního vedení lávky pro odpojovač návěst pro el. provoz - demontáž stávajícího zařízení se všemi pomocnými doplňujícími úpravami</t>
  </si>
  <si>
    <t>150</t>
  </si>
  <si>
    <t>7497371730</t>
  </si>
  <si>
    <t>Demontáže zařízení trakčního vedení lávky pro odpojovač nestandardní kovové konstrukce</t>
  </si>
  <si>
    <t>kg</t>
  </si>
  <si>
    <t>-136446053</t>
  </si>
  <si>
    <t>Demontáže zařízení trakčního vedení lávky pro odpojovač nestandardní kovové konstrukce - demontáž stávajícího zařízení se všemi pomocnými doplňujícími úpravami</t>
  </si>
  <si>
    <t>Poznámka k položce:_x000D_
kotevní slopek 24ks*110 kg</t>
  </si>
  <si>
    <t>151</t>
  </si>
  <si>
    <t>7497371735</t>
  </si>
  <si>
    <t>Demontáže zařízení trakčního vedení stávajících nosných lišt pro pohon odpojovače např. na stožáru Bp, T, 2T</t>
  </si>
  <si>
    <t>-288361884</t>
  </si>
  <si>
    <t>Demontáže zařízení trakčního vedení stávajících nosných lišt pro pohon odpojovače např. na stožáru Bp, T, 2T - demontáž stávajícího zařízení se všemi pomocnými doplňujícími úpravami</t>
  </si>
  <si>
    <t>152</t>
  </si>
  <si>
    <t>1607382573</t>
  </si>
  <si>
    <t>10R</t>
  </si>
  <si>
    <t>Revize a Zkoušky</t>
  </si>
  <si>
    <t>153</t>
  </si>
  <si>
    <t>7499250520</t>
  </si>
  <si>
    <t>Vyhotovení výchozí revizní zprávy pro opravné práce pro objem investičních nákladů přes 500 000 do 1 000 000 Kč</t>
  </si>
  <si>
    <t>1143664495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</si>
  <si>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</si>
  <si>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154</t>
  </si>
  <si>
    <t>7499250525</t>
  </si>
  <si>
    <t>Vyhotovení výchozí revizní zprávy příplatek za každých dalších i započatých 500 000 Kč přes 1 000 000 Kč</t>
  </si>
  <si>
    <t>1857399010</t>
  </si>
  <si>
    <t>155</t>
  </si>
  <si>
    <t>7499251020</t>
  </si>
  <si>
    <t>Provedení technické prohlídky a zkoušky na silnoproudém zařízení, zařízení TV, zařízení NS, transformoven, EPZ pro opravné práce pro objem investičních nákladů přes 500 000 do 1 000 000 Kč</t>
  </si>
  <si>
    <t>-637722106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</si>
  <si>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</si>
  <si>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156</t>
  </si>
  <si>
    <t>7499251025</t>
  </si>
  <si>
    <t>Provedení technické prohlídky a zkoušky na silnoproudém zařízení, zařízení TV, zařízení NS, transformoven, EPZ příplatek za každých dalších i započatých 500 000 Kč přes 1 000 000 Kč</t>
  </si>
  <si>
    <t>1252318241</t>
  </si>
  <si>
    <t>157</t>
  </si>
  <si>
    <t>7499255010</t>
  </si>
  <si>
    <t>Měření parametrů trakčního vedení dle ČSN měřícím vozem</t>
  </si>
  <si>
    <t>den</t>
  </si>
  <si>
    <t>-1008987568</t>
  </si>
  <si>
    <t>Měření parametrů trakčního vedení dle ČSN měřícím vozem - obsahuje cenu měření a kontrolu parametrů trolejových vedení a trakčních zařízení</t>
  </si>
  <si>
    <t>Poznámka k položce:_x000D_
Pomalá pantografová zkouška 1 kolej-1 den</t>
  </si>
  <si>
    <t>158</t>
  </si>
  <si>
    <t>7497651010</t>
  </si>
  <si>
    <t>HZS na trakčním vedení</t>
  </si>
  <si>
    <t>-1914017050</t>
  </si>
  <si>
    <t>159</t>
  </si>
  <si>
    <t>7499451510</t>
  </si>
  <si>
    <t>Vyhotovení zprávy o posouzení bezpečnosti (rizik) včetně analýzy a hodnocení rizik ( Protokol Způsobilosti )</t>
  </si>
  <si>
    <t>-1037727520</t>
  </si>
  <si>
    <t>Vyhotovení zprávy o posouzení bezpečnosti (rizik) včetně analýzy a hodnocení rizik - v souladu s nařízením Evropské komise (ES) č. 352/52009 v rozsahu tohoto SO/PS</t>
  </si>
  <si>
    <t>Komunikace pozemní</t>
  </si>
  <si>
    <t>160</t>
  </si>
  <si>
    <t>5914025150</t>
  </si>
  <si>
    <t>Výměna dílů otevřeného odvodnění příkopového žlabu ze staveništního prefabrikátu</t>
  </si>
  <si>
    <t>-48017283</t>
  </si>
  <si>
    <t>Výměna dílů otevřeného odvodnění příkopového žlabu ze staveništního prefabrikátu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</si>
  <si>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Poznámka k položce:_x000D_
Pro 20 ks TP, 1ks cca 6m žlabu</t>
  </si>
  <si>
    <t>161</t>
  </si>
  <si>
    <t>5914030150</t>
  </si>
  <si>
    <t>Demontáž dílů otevřeného odvodnění příkopového žlabu ze staveništního prefabrikátu</t>
  </si>
  <si>
    <t>1372218611</t>
  </si>
  <si>
    <t>Demontáž dílů otevřeného odvodnění příkopového žlabu ze staveništního prefabrikátu Poznámka: 1. V cenách jsou započteny náklady na demontáž dílů, zához, urovnání a úpravu terénu nebo naložení výzisku na dopravní prostředek. 2. V cenách nejsou obsaženy náklady na dopravu a skládkovné.</t>
  </si>
  <si>
    <t>162</t>
  </si>
  <si>
    <t>5964119005</t>
  </si>
  <si>
    <t>Příkopová tvárnice TZZ 5</t>
  </si>
  <si>
    <t>1060161105</t>
  </si>
  <si>
    <t>Poznámka k položce:_x000D_
žlab délky 0,3m</t>
  </si>
  <si>
    <t>OST</t>
  </si>
  <si>
    <t>Ostatní</t>
  </si>
  <si>
    <t>163</t>
  </si>
  <si>
    <t>9902100100</t>
  </si>
  <si>
    <t>Doprava materiálu mechanizací o nosnosti přes 3,5 t sypanin (kameniva, písku, suti, dlažebních kostek, atd.) do 10 km</t>
  </si>
  <si>
    <t>t</t>
  </si>
  <si>
    <t>1132860452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</si>
  <si>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</si>
  <si>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 xml:space="preserve">Poznámka k položce:_x000D_
"Poznámka k položce:_x000D_
1489,5m3*1,85t"_x000D_
</t>
  </si>
  <si>
    <t>164</t>
  </si>
  <si>
    <t>9902109200</t>
  </si>
  <si>
    <t>Doprava materiálu mechanizací o nosnosti přes 3,5 t sypanin (kameniva, písku, suti, dlažebních kostek, atd.) příplatek za každých dalších 10 km</t>
  </si>
  <si>
    <t>537298728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</si>
  <si>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</si>
  <si>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165</t>
  </si>
  <si>
    <t>9902200100</t>
  </si>
  <si>
    <t>Doprava materiálu mechanizací o nosnosti přes 3,5 t objemnějšího kusového materiálu (prefabrikátů, stožárů, výhybek, rozvaděčů, vybouraných hmot atd.) do 10 km</t>
  </si>
  <si>
    <t>2047225816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</si>
  <si>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</si>
  <si>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 xml:space="preserve">Poznámka k položce:_x000D_
"Poznámka k položce:_x000D_
394m3*2,5+237t PS stožáry"_x000D_
</t>
  </si>
  <si>
    <t>166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</si>
  <si>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</si>
  <si>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</si>
  <si>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-666664851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</si>
  <si>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</si>
  <si>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167</t>
  </si>
  <si>
    <t>9902900100</t>
  </si>
  <si>
    <t>Naložení sypanin, drobného kusového materiálu, suti</t>
  </si>
  <si>
    <t>-53696322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</si>
  <si>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</si>
  <si>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Poznámka k položce:_x000D_
1489,5m3*1,85t</t>
  </si>
  <si>
    <t>168</t>
  </si>
  <si>
    <t>9902900200</t>
  </si>
  <si>
    <t>Naložení objemnějšího kusového materiálu, vybouraných hmot</t>
  </si>
  <si>
    <t>37896733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</si>
  <si>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</si>
  <si>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Poznámka k položce:_x000D_
394m3*2,5+237t PS stožáry</t>
  </si>
  <si>
    <t>169</t>
  </si>
  <si>
    <t>9902900300</t>
  </si>
  <si>
    <t>Složení sypanin, drobného kusového materiálu, suti</t>
  </si>
  <si>
    <t>996160375</t>
  </si>
  <si>
    <t>Složení sypanin, drobného kusového materiálu, suti Poznámka: 1. Ceny jsou určeny pro skládání materiálu z vlastních zásob objednatele.</t>
  </si>
  <si>
    <t>170</t>
  </si>
  <si>
    <t>9902900400</t>
  </si>
  <si>
    <t>Složení objemnějšího kusového materiálu, vybouraných hmot</t>
  </si>
  <si>
    <t>-1980662609</t>
  </si>
  <si>
    <t>Složení objemnějšího kusového materiálu, vybouraných hmot Poznámka: 1. Ceny jsou určeny pro skládání materiálu z vlastních zásob objednatele.</t>
  </si>
  <si>
    <t>171</t>
  </si>
  <si>
    <t>9909000100</t>
  </si>
  <si>
    <t>Poplatek za uložení suti nebo hmot na oficiální skládku</t>
  </si>
  <si>
    <t>-1739778396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</si>
  <si>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</si>
  <si>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SO 01-31-02 - Oprava sítí proti dotyku Řehlovice - Úpořiny</t>
  </si>
  <si>
    <t xml:space="preserve">    10 C - Vodiče</t>
  </si>
  <si>
    <t xml:space="preserve">    10 D - Demontáže</t>
  </si>
  <si>
    <t>10 C</t>
  </si>
  <si>
    <t>7497351735</t>
  </si>
  <si>
    <t>Montáž ochranných sítí šikmých - mosty</t>
  </si>
  <si>
    <t>1817011000</t>
  </si>
  <si>
    <t>Poznámka k položce:_x000D_
Příloha 1. 003</t>
  </si>
  <si>
    <t>7497302220</t>
  </si>
  <si>
    <t>Vodiče trakčního vedení  Ochranná síť šikmá _mosty</t>
  </si>
  <si>
    <t>1763319888</t>
  </si>
  <si>
    <t>-1712499662</t>
  </si>
  <si>
    <t>Poznámka k položce:_x000D_
Příloha TZ</t>
  </si>
  <si>
    <t>-816590261</t>
  </si>
  <si>
    <t>-306565136</t>
  </si>
  <si>
    <t>10 D</t>
  </si>
  <si>
    <t>-83715340</t>
  </si>
  <si>
    <t>Poznámka k položce:_x000D_
Příloha 1.003</t>
  </si>
  <si>
    <t>SO 01-32-01 - Oprava silnoproudých rozvodů Řehlovice - Úpořiny</t>
  </si>
  <si>
    <t xml:space="preserve">    SEE - DOÚO</t>
  </si>
  <si>
    <t xml:space="preserve">      5 - Komunikace pozemní</t>
  </si>
  <si>
    <t xml:space="preserve">      10R - Revize a technická kontrola</t>
  </si>
  <si>
    <t>SEE</t>
  </si>
  <si>
    <t>DOÚO</t>
  </si>
  <si>
    <t>7492555026</t>
  </si>
  <si>
    <t>Montáž kabelů vícežílových Cu 7 x 4 mm2</t>
  </si>
  <si>
    <t>1720873138</t>
  </si>
  <si>
    <t>Montáž kabelů vícežílových Cu 7 x 4 mm2 - uložení do země, chráničky, na rošty, pod omítku apod.</t>
  </si>
  <si>
    <t>Poznámka k položce:_x000D_
WS105 48m+WS251 30m</t>
  </si>
  <si>
    <t>7492502120</t>
  </si>
  <si>
    <t>Kabely, vodiče, šňůry Cu - nn Kabel silový více-žílový Cu, plastová izolace CYKY 7J4 (7Cx4)</t>
  </si>
  <si>
    <t>-628734297</t>
  </si>
  <si>
    <t>7492555028</t>
  </si>
  <si>
    <t>Montáž kabelů vícežílových Cu 12 x 4 mm2</t>
  </si>
  <si>
    <t>447883118</t>
  </si>
  <si>
    <t>Montáž kabelů vícežílových Cu 12 x 4 mm2 - uložení do země, chráničky, na rošty, pod omítku apod.</t>
  </si>
  <si>
    <t>Poznámka k položce:_x000D_
WS104B</t>
  </si>
  <si>
    <t>7492502160</t>
  </si>
  <si>
    <t>Kabely, vodiče, šňůry Cu - nn Kabel silový více-žílový Cu, plastová izolace CYKY 12J4 (12Cx4)</t>
  </si>
  <si>
    <t>-1242134659</t>
  </si>
  <si>
    <t>7492751040</t>
  </si>
  <si>
    <t>Montáž ukončení kabelů nn v rozvaděči nebo na přístroji izolovaných s označením 7 - 12-ti žílových do 4 mm2</t>
  </si>
  <si>
    <t>-934481735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</si>
  <si>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</si>
  <si>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Poznámka k položce:_x000D_
4x Pohon ÚO</t>
  </si>
  <si>
    <t>7497701250</t>
  </si>
  <si>
    <t>Kabely trakčního vedení, Různé TV  Ukončení vodiče do 50 mm2</t>
  </si>
  <si>
    <t>-901296597</t>
  </si>
  <si>
    <t>7492752040</t>
  </si>
  <si>
    <t>Montáž ukončení kabelů nn kabelovou spojkou vícežilové kabely s plastovou izolací do 4 mm2 4-7 - žílové kabely</t>
  </si>
  <si>
    <t>1351368311</t>
  </si>
  <si>
    <t>Montáž ukončení kabelů nn kabelovou spojkou vícežilové kabely s plastovou izolací do 4 mm2 4-7 - žílové kabely - včetně odizolování pláště a izolace žil kabelu, včetně ukončení žil a stínění - oko</t>
  </si>
  <si>
    <t>7492103550</t>
  </si>
  <si>
    <t>Spojovací vedení, podpěrné izolátory Spojky, ukončení pasu, ostatní Spojka SVCZ-S4-1 4x6-4-35mm2 AL+Cu</t>
  </si>
  <si>
    <t>-789006222</t>
  </si>
  <si>
    <t>7492756020</t>
  </si>
  <si>
    <t>Pomocné práce pro montáž kabelů montáž označovacího štítku na kabel</t>
  </si>
  <si>
    <t>1438181228</t>
  </si>
  <si>
    <t>Poznámka k položce:_x000D_
WS104B,WS105,WS251</t>
  </si>
  <si>
    <t>7492756040</t>
  </si>
  <si>
    <t>Pomocné práce pro montáž kabelů zatažení kabelů do chráničky do 4 kg/m</t>
  </si>
  <si>
    <t>-1566465380</t>
  </si>
  <si>
    <t>Poznámka k položce:_x000D_
16m stávající chránička+ 16m nová PE110 pod kolejemi</t>
  </si>
  <si>
    <t>7493551020</t>
  </si>
  <si>
    <t>Montáž dálkového ovládání úsekových odpojovačů modulu pro ovládání 1 kusu motorového pohonu trakčních odpojovačů</t>
  </si>
  <si>
    <t>498142638</t>
  </si>
  <si>
    <t>7498254074</t>
  </si>
  <si>
    <t>Elektrodispečink SKŘ-DŘT zprovoznění systému s novými daty pro objekt ŽST</t>
  </si>
  <si>
    <t>1597416385</t>
  </si>
  <si>
    <t>7492471010</t>
  </si>
  <si>
    <t>Demontáže kabelových vedení nn</t>
  </si>
  <si>
    <t>-1044257916</t>
  </si>
  <si>
    <t>Demontáže kabelových vedení nn - demontáž ze zemní kynety, roštu, rozvaděče, trubky, chráničky apod.</t>
  </si>
  <si>
    <t>Poznámka k položce:_x000D_
(ÚO411-412)_20m + (ÚO401-402)_40m</t>
  </si>
  <si>
    <t>7494271020</t>
  </si>
  <si>
    <t>Demontáž rozvaděčů ovládací skříně nebo ovládacího rozvaděče nn</t>
  </si>
  <si>
    <t>-241411344</t>
  </si>
  <si>
    <t>Demontáž rozvaděčů ovládací skříně nebo ovládacího rozvaděče nn - včetně demontáže přívodních, vývodových kabelů, rámu apod., včetně nakládky rozvaděče na určený prostředek</t>
  </si>
  <si>
    <t>Poznámka k položce:_x000D_
KS2</t>
  </si>
  <si>
    <t>141721253</t>
  </si>
  <si>
    <t>Řízený zemní protlak délky přes 50 do 100 m hl do 6 m se zatažením potrubí průměru vrtu přes 110 do 140 mm v hornině třídy I a II skupiny 1 až 4</t>
  </si>
  <si>
    <t>-626314227</t>
  </si>
  <si>
    <t>Řízený zemní protlak délky protlaku přes 50 do 100 m v hornině třídy těžitelnosti I a II, skupiny 1 až 4 včetně zatažení trub v hloubce do 6 m průměru vrtu přes 110 do 140 mm</t>
  </si>
  <si>
    <t>5915005040</t>
  </si>
  <si>
    <t>Hloubení rýh nebo jam ručně na železničním spodku třídy těžitelnosti II skupiny 4</t>
  </si>
  <si>
    <t>-690476537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</si>
  <si>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</si>
  <si>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Poznámka k položce:_x000D_
WS10B+WS105+WS251 _( 0,35*0,65*12m+0,35*0,65*15m+0,35*0,65*14m)</t>
  </si>
  <si>
    <t>5915007020</t>
  </si>
  <si>
    <t>Zásyp jam nebo rýh sypaninou na železničním spodku se zhutněním</t>
  </si>
  <si>
    <t>2127593824</t>
  </si>
  <si>
    <t>Zásyp jam nebo rýh sypaninou na železničním spodku se zhutněním Poznámka: 1. Ceny zásypu jam a rýh se zhutněním jsou určeny pro jakoukoliv míru zhutnění.</t>
  </si>
  <si>
    <t>-1763929077</t>
  </si>
  <si>
    <t>Poznámka k položce:_x000D_
Jáma u stávající chráničky +jáma pro protlak (2*2m3)*2</t>
  </si>
  <si>
    <t>607325043</t>
  </si>
  <si>
    <t>5915020010</t>
  </si>
  <si>
    <t>Povrchová úprava plochy železničního spodku</t>
  </si>
  <si>
    <t>m2</t>
  </si>
  <si>
    <t>-288582561</t>
  </si>
  <si>
    <t>Povrchová úprava plochy železničního spodku Poznámka: 1. V cenách jsou započteny náklady na urovnání a úpravu ploch nebo skládek výzisku kameniva a zeminy s jejich případnou rekultivací.</t>
  </si>
  <si>
    <t>Poznámka k položce:_x000D_
46m*2m+2*4m2(starovací jámy)</t>
  </si>
  <si>
    <t>Revize a technická kontrola</t>
  </si>
  <si>
    <t>-1126732297</t>
  </si>
  <si>
    <t>-96151138</t>
  </si>
  <si>
    <t>918420879</t>
  </si>
  <si>
    <t>7499751010</t>
  </si>
  <si>
    <t>Dokončovací práce na elektrickém zařízení</t>
  </si>
  <si>
    <t>-2007453090</t>
  </si>
  <si>
    <t>Dokončovací práce na elektrickém zařízení - uvádění zařízení do provozu, drobné montážní práce v rozvaděčích, koordinaci se zhotoviteli souvisejících zařízení apod.</t>
  </si>
  <si>
    <t>7499751020</t>
  </si>
  <si>
    <t>Dokončovací práce úprava zapojení stávajících kabelových skříní/rozvaděčů</t>
  </si>
  <si>
    <t>1954234460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</si>
  <si>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</si>
  <si>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7499751030</t>
  </si>
  <si>
    <t>Dokončovací práce zkušební provoz</t>
  </si>
  <si>
    <t>1386693816</t>
  </si>
  <si>
    <t>Dokončovací práce zkušební provoz - včetně prokázání technických a kvalitativních parametrů zařízení</t>
  </si>
  <si>
    <t>7491153021</t>
  </si>
  <si>
    <t>Montáž trubek kovových elektroinstalačních uložených volně nebo pevně závitových průměru do 42 mm</t>
  </si>
  <si>
    <t>1711434481</t>
  </si>
  <si>
    <t>Montáž trubek kovových elektroinstalačních uložených volně nebo pevně závitových průměru do 42 mm - včetně naznačení trasy, rozměření, řezání trubek, kladení, osazení, zajištění a upevnění</t>
  </si>
  <si>
    <t>Poznámka k položce:_x000D_
4ks pohonu ÚO*1,5m</t>
  </si>
  <si>
    <t>7491100450</t>
  </si>
  <si>
    <t>Trubková vedení Kovové elektroinstalační trubky 6042 pr.42 panc.lak.se záv.</t>
  </si>
  <si>
    <t>1598843646</t>
  </si>
  <si>
    <t>7593405280</t>
  </si>
  <si>
    <t>Montáž žlabu betonového plnostěnný 20 x 20 - T 2 N</t>
  </si>
  <si>
    <t>24686669</t>
  </si>
  <si>
    <t>Poznámka k položce:_x000D_
WS104B 12m+WS105 22m+WS251 14m</t>
  </si>
  <si>
    <t>7497700870</t>
  </si>
  <si>
    <t>Kabely trakčního vedení, Různé TV  Betonový žlab TK 1-neasfalt.</t>
  </si>
  <si>
    <t>59676112</t>
  </si>
  <si>
    <t>7593505280</t>
  </si>
  <si>
    <t>Položení jedné ochranné trubky 110 mm do kabelového lože</t>
  </si>
  <si>
    <t>-1045342249</t>
  </si>
  <si>
    <t>7497700920</t>
  </si>
  <si>
    <t>Kabely trakčního vedení, Různé TV  Chránička z roury PP 110 mm bez výkopu</t>
  </si>
  <si>
    <t>-850018529</t>
  </si>
  <si>
    <t>7593407280</t>
  </si>
  <si>
    <t>Demontáž žlabu betonového plnostěnného 20 x 20 - T 2 N</t>
  </si>
  <si>
    <t>-1834051090</t>
  </si>
  <si>
    <t>7593505150</t>
  </si>
  <si>
    <t>Pokládka výstražné fólie do výkopu</t>
  </si>
  <si>
    <t>-1828287500</t>
  </si>
  <si>
    <t>7593500609</t>
  </si>
  <si>
    <t>Trasy kabelového vedení Kabelové krycí desky a pásy Fólie výstražná červená š. 34cm (HM0673909992034)</t>
  </si>
  <si>
    <t>-1007091258</t>
  </si>
  <si>
    <t>7593505270</t>
  </si>
  <si>
    <t>Montáž kabelového označníku Ball Marker</t>
  </si>
  <si>
    <t>1730928110</t>
  </si>
  <si>
    <t>Montáž kabelového označníku Ball Marker - upevnění kabelového označníku na plášť kabelu upevňovacími prvky</t>
  </si>
  <si>
    <t>Poznámka k položce:_x000D_
3 x kabel</t>
  </si>
  <si>
    <t>SO 01-37-01 - Oprava ukolejnění ocelových konstrukcí Řehlovice - Úpořiny</t>
  </si>
  <si>
    <t xml:space="preserve">    10 R - Ravize a Zkoušky</t>
  </si>
  <si>
    <t>1626377015</t>
  </si>
  <si>
    <t>-857519284</t>
  </si>
  <si>
    <t>7497351590</t>
  </si>
  <si>
    <t>Montáž ukolejnění s průrazkou T, P, 2T, BP, DS, OK - 1 vodič</t>
  </si>
  <si>
    <t>-182598536</t>
  </si>
  <si>
    <t>7497301980</t>
  </si>
  <si>
    <t>Vodiče trakčního vedení  Ukolejnění s průrazkou T, P, 2T, BP, DS, OK - 1 vodič</t>
  </si>
  <si>
    <t>-1864430467</t>
  </si>
  <si>
    <t>7497351595</t>
  </si>
  <si>
    <t>Montáž ukolejnění s průrazkou T, P, 2T, BP, DS, OK - 2 vodiče</t>
  </si>
  <si>
    <t>95516103</t>
  </si>
  <si>
    <t>7497301990</t>
  </si>
  <si>
    <t>Vodiče trakčního vedení  Ukolejnění s průrazkou T, P, 2T, BP, DS, OK - 2 vodiče</t>
  </si>
  <si>
    <t>-1675605822</t>
  </si>
  <si>
    <t>7497351650</t>
  </si>
  <si>
    <t>Montáž kotvení ochranného lana na T, P, BP - jednoduché, dvojité</t>
  </si>
  <si>
    <t>889645513</t>
  </si>
  <si>
    <t>7497302090</t>
  </si>
  <si>
    <t>Vodiče trakčního vedení  Kotvení ochr. lana na T, P, BP - jednoduché, dvojité</t>
  </si>
  <si>
    <t>-556986564</t>
  </si>
  <si>
    <t>7497351660</t>
  </si>
  <si>
    <t>Tažení ochranného lana do 240 mm2</t>
  </si>
  <si>
    <t>1329007199</t>
  </si>
  <si>
    <t>7497300530</t>
  </si>
  <si>
    <t>Vodiče trakčního vedení  lano 70 mm2 Fe (např. lano ochranné, pevných bodů, odtahů)</t>
  </si>
  <si>
    <t>414102191</t>
  </si>
  <si>
    <t>7497351790</t>
  </si>
  <si>
    <t>Pospojování vodivých konstrukcí proudovou propojkou</t>
  </si>
  <si>
    <t>791414464</t>
  </si>
  <si>
    <t>7497302270</t>
  </si>
  <si>
    <t>Vodiče trakčního vedení  Pospojování vodivých konstrukcí proudovou propojkou</t>
  </si>
  <si>
    <t>-880801363</t>
  </si>
  <si>
    <t>7497351820</t>
  </si>
  <si>
    <t>Aktualizace KSU a TP dle kolejových postupů za 100 m zprovozňované skupiny</t>
  </si>
  <si>
    <t>495776102</t>
  </si>
  <si>
    <t>Aktualizace KSU a TP dle kolejových postupů za 100 m zprovozňované skupiny - po každém stavebním postupu</t>
  </si>
  <si>
    <t>Poznámka k položce:_x000D_
km 7,75- km 12,95  / 2</t>
  </si>
  <si>
    <t>7497351840</t>
  </si>
  <si>
    <t>Zpracování KSU a TP pro účely zavedení do provozu za 100 m</t>
  </si>
  <si>
    <t>870013425</t>
  </si>
  <si>
    <t>Zpracování KSU a TP pro účely zavedení do provozu za 100 m - při uvádění do provozu</t>
  </si>
  <si>
    <t>Poznámka k položce:_x000D_
km 7,75- km 12,95</t>
  </si>
  <si>
    <t>655792393</t>
  </si>
  <si>
    <t>Poznámka k položce:_x000D_
kotvení ochranného lana_ KSU stávající stav</t>
  </si>
  <si>
    <t>7497371625</t>
  </si>
  <si>
    <t>Demontáže zařízení trakčního vedení svodu ukolejnění konstrukcí a stožárů</t>
  </si>
  <si>
    <t>-1835394060</t>
  </si>
  <si>
    <t>Demontáže zařízení trakčního vedení svodu ukolejnění konstrukcí a stožárů - demontáž stávajícího zařízení se všemi pomocnými doplňujícími úpravami</t>
  </si>
  <si>
    <t>Poznámka k položce:_x000D_
KSU stávající stav</t>
  </si>
  <si>
    <t>7497371635</t>
  </si>
  <si>
    <t>Demontáže zařízení trakčního vedení svodu ochranného lana</t>
  </si>
  <si>
    <t>1869428126</t>
  </si>
  <si>
    <t>Demontáže zařízení trakčního vedení svodu ochranného lana - demontáž stávajícího zařízení se všemi pomocnými doplňujícími úpravami</t>
  </si>
  <si>
    <t>Poznámka k položce:_x000D_
KSU stávající stav  2*( 12,95km- 7,75 km)</t>
  </si>
  <si>
    <t>-27638286</t>
  </si>
  <si>
    <t>10 R</t>
  </si>
  <si>
    <t>Ravize a Zkoušky</t>
  </si>
  <si>
    <t>558827934</t>
  </si>
  <si>
    <t>1729922995</t>
  </si>
  <si>
    <t>-744779717</t>
  </si>
  <si>
    <t>-1326217037</t>
  </si>
  <si>
    <t>7499256010</t>
  </si>
  <si>
    <t>Měření dotykových napětí u trakčního stožáru</t>
  </si>
  <si>
    <t>-561616383</t>
  </si>
  <si>
    <t>Měření dotykových napětí u trakčního stožáru - obsahuje i cenu měření a kontrolu parametrů trolejových vedení a trakčních zařízení podle požadavku ČSN, jejich vyhodnocení včetně nájmu mechanizmu a měřících zařízení</t>
  </si>
  <si>
    <t>Vyhotovení zprávy o posouzení bezpečnosti (rizik) včetně analýzy a hodnocení rizik (Průkaz Způsobilosti )</t>
  </si>
  <si>
    <t>-1229300303</t>
  </si>
  <si>
    <t>VON - Vedlejší náklady</t>
  </si>
  <si>
    <t>Ing.Pave Haušild</t>
  </si>
  <si>
    <t>VRN - Vedlejší rozpočtové náklady</t>
  </si>
  <si>
    <t>VRN</t>
  </si>
  <si>
    <t>Vedlejší rozpočtové náklady</t>
  </si>
  <si>
    <t>022101011</t>
  </si>
  <si>
    <t>Geodetické práce Geodetické práce v průběhu opravy</t>
  </si>
  <si>
    <t>%</t>
  </si>
  <si>
    <t>1311293617</t>
  </si>
  <si>
    <t>022121001</t>
  </si>
  <si>
    <t>Geodetické práce Diagnostika technické infrastruktury Vytýčení trasy inženýrských sítí</t>
  </si>
  <si>
    <t>-962284777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</si>
  <si>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</si>
  <si>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023131011</t>
  </si>
  <si>
    <t>Projektové práce Dokumentace skutečného provedení zabezpečovacích, sdělovacích, elektrických zařízení</t>
  </si>
  <si>
    <t>kpl</t>
  </si>
  <si>
    <t>-1232902713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</si>
  <si>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</si>
  <si>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029101001</t>
  </si>
  <si>
    <t>Ostatní náklady Náklady na informační cedule, desky, publikační náklady, aj. ( havarijní plán)</t>
  </si>
  <si>
    <t>1011974294</t>
  </si>
  <si>
    <t>Ostatní náklady Náklady na informační cedule, desky, publikační náklady, aj.</t>
  </si>
  <si>
    <t>Poznámka k položce:_x000D_
Havarijní plán</t>
  </si>
  <si>
    <t>031101041</t>
  </si>
  <si>
    <t>Zařízení a vybavení staveniště vyjma dále jmenované práce včetně opatření na ochranu sousedních pozemků, informační tabule, dopravního značení na staveništi aj. při velikosti nákladů přes 20 mil. Kč</t>
  </si>
  <si>
    <t>-2027344034</t>
  </si>
  <si>
    <t>033121011</t>
  </si>
  <si>
    <t>Provozní vlivy Rušení prací železničním provozem širá trať nebo dopravny s kolejovým rozvětvením s počtem vlaků za směnu 8,5 hod. přes 25 do 50</t>
  </si>
  <si>
    <t>1736155415</t>
  </si>
  <si>
    <t>CS ÚRS 2025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</si>
</sst>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7" fillId="3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3" borderId="0" xfId="0" applyFont="1" applyFill="1" applyAlignment="1">
      <alignment horizontal="left" vertical="center"/>
    </xf>
    <xf numFmtId="0" fontId="17" fillId="3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4" fontId="19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7" fillId="0" borderId="22" xfId="0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 wrapText="1"/>
    </xf>
    <xf numFmtId="167" fontId="17" fillId="0" borderId="22" xfId="0" applyNumberFormat="1" applyFont="1" applyBorder="1" applyAlignment="1">
      <alignment vertical="center"/>
    </xf>
    <xf numFmtId="4" fontId="17" fillId="0" borderId="22" xfId="0" applyNumberFormat="1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31" fillId="0" borderId="22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center" vertical="center" wrapText="1"/>
    </xf>
    <xf numFmtId="167" fontId="31" fillId="0" borderId="22" xfId="0" applyNumberFormat="1" applyFont="1" applyBorder="1" applyAlignment="1">
      <alignment vertical="center"/>
    </xf>
    <xf numFmtId="4" fontId="31" fillId="0" borderId="22" xfId="0" applyNumberFormat="1" applyFont="1" applyBorder="1" applyAlignment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23" xfId="0" applyFont="1" applyBorder="1"/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righ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101"/>
  <sheetViews>
    <sheetView showGridLines="0" tabSelected="1" topLeftCell="A85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 x14ac:dyDescent="0.2"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 x14ac:dyDescent="0.2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 x14ac:dyDescent="0.2">
      <c r="B5" s="16"/>
      <c r="D5" s="19" t="s">
        <v>12</v>
      </c>
      <c r="K5" s="161" t="s">
        <v>13</v>
      </c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R5" s="16"/>
      <c r="BS5" s="13" t="s">
        <v>6</v>
      </c>
    </row>
    <row r="6" spans="1:74" ht="36.950000000000003" customHeight="1" x14ac:dyDescent="0.2">
      <c r="B6" s="16"/>
      <c r="D6" s="21" t="s">
        <v>14</v>
      </c>
      <c r="K6" s="162" t="s">
        <v>15</v>
      </c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R6" s="16"/>
      <c r="BS6" s="13" t="s">
        <v>6</v>
      </c>
    </row>
    <row r="7" spans="1:74" ht="12" customHeight="1" x14ac:dyDescent="0.2">
      <c r="B7" s="16"/>
      <c r="D7" s="22" t="s">
        <v>16</v>
      </c>
      <c r="K7" s="20" t="s">
        <v>1</v>
      </c>
      <c r="AK7" s="22" t="s">
        <v>17</v>
      </c>
      <c r="AN7" s="20" t="s">
        <v>1</v>
      </c>
      <c r="AR7" s="16"/>
      <c r="BS7" s="13" t="s">
        <v>6</v>
      </c>
    </row>
    <row r="8" spans="1:74" ht="12" customHeight="1" x14ac:dyDescent="0.2">
      <c r="B8" s="16"/>
      <c r="D8" s="22" t="s">
        <v>18</v>
      </c>
      <c r="K8" s="20" t="s">
        <v>19</v>
      </c>
      <c r="AK8" s="22" t="s">
        <v>20</v>
      </c>
      <c r="AN8" s="20" t="s">
        <v>21</v>
      </c>
      <c r="AR8" s="16"/>
      <c r="BS8" s="13" t="s">
        <v>6</v>
      </c>
    </row>
    <row r="9" spans="1:74" ht="14.45" customHeight="1" x14ac:dyDescent="0.2">
      <c r="B9" s="16"/>
      <c r="AR9" s="16"/>
      <c r="BS9" s="13" t="s">
        <v>6</v>
      </c>
    </row>
    <row r="10" spans="1:74" ht="12" customHeight="1" x14ac:dyDescent="0.2">
      <c r="B10" s="16"/>
      <c r="D10" s="22" t="s">
        <v>22</v>
      </c>
      <c r="AK10" s="22" t="s">
        <v>23</v>
      </c>
      <c r="AN10" s="20" t="s">
        <v>1</v>
      </c>
      <c r="AR10" s="16"/>
      <c r="BS10" s="13" t="s">
        <v>6</v>
      </c>
    </row>
    <row r="11" spans="1:74" ht="18.399999999999999" customHeight="1" x14ac:dyDescent="0.2">
      <c r="B11" s="16"/>
      <c r="E11" s="20" t="s">
        <v>19</v>
      </c>
      <c r="AK11" s="22" t="s">
        <v>24</v>
      </c>
      <c r="AN11" s="20" t="s">
        <v>1</v>
      </c>
      <c r="AR11" s="16"/>
      <c r="BS11" s="13" t="s">
        <v>6</v>
      </c>
    </row>
    <row r="12" spans="1:74" ht="6.95" customHeight="1" x14ac:dyDescent="0.2">
      <c r="B12" s="16"/>
      <c r="AR12" s="16"/>
      <c r="BS12" s="13" t="s">
        <v>6</v>
      </c>
    </row>
    <row r="13" spans="1:74" ht="12" customHeight="1" x14ac:dyDescent="0.2">
      <c r="B13" s="16"/>
      <c r="D13" s="22" t="s">
        <v>25</v>
      </c>
      <c r="AK13" s="22" t="s">
        <v>23</v>
      </c>
      <c r="AN13" s="20" t="s">
        <v>1</v>
      </c>
      <c r="AR13" s="16"/>
      <c r="BS13" s="13" t="s">
        <v>6</v>
      </c>
    </row>
    <row r="14" spans="1:74" ht="12.75" x14ac:dyDescent="0.2">
      <c r="B14" s="16"/>
      <c r="E14" s="20" t="s">
        <v>19</v>
      </c>
      <c r="AK14" s="22" t="s">
        <v>24</v>
      </c>
      <c r="AN14" s="20" t="s">
        <v>1</v>
      </c>
      <c r="AR14" s="16"/>
      <c r="BS14" s="13" t="s">
        <v>6</v>
      </c>
    </row>
    <row r="15" spans="1:74" ht="6.95" customHeight="1" x14ac:dyDescent="0.2">
      <c r="B15" s="16"/>
      <c r="AR15" s="16"/>
      <c r="BS15" s="13" t="s">
        <v>4</v>
      </c>
    </row>
    <row r="16" spans="1:74" ht="12" customHeight="1" x14ac:dyDescent="0.2">
      <c r="B16" s="16"/>
      <c r="D16" s="22" t="s">
        <v>26</v>
      </c>
      <c r="AK16" s="22" t="s">
        <v>23</v>
      </c>
      <c r="AN16" s="20" t="s">
        <v>1</v>
      </c>
      <c r="AR16" s="16"/>
      <c r="BS16" s="13" t="s">
        <v>4</v>
      </c>
    </row>
    <row r="17" spans="2:71" ht="18.399999999999999" customHeight="1" x14ac:dyDescent="0.2">
      <c r="B17" s="16"/>
      <c r="E17" s="20" t="s">
        <v>27</v>
      </c>
      <c r="AK17" s="22" t="s">
        <v>24</v>
      </c>
      <c r="AN17" s="20" t="s">
        <v>1</v>
      </c>
      <c r="AR17" s="16"/>
      <c r="BS17" s="13" t="s">
        <v>28</v>
      </c>
    </row>
    <row r="18" spans="2:71" ht="6.95" customHeight="1" x14ac:dyDescent="0.2">
      <c r="B18" s="16"/>
      <c r="AR18" s="16"/>
      <c r="BS18" s="13" t="s">
        <v>6</v>
      </c>
    </row>
    <row r="19" spans="2:71" ht="12" customHeight="1" x14ac:dyDescent="0.2">
      <c r="B19" s="16"/>
      <c r="D19" s="22" t="s">
        <v>29</v>
      </c>
      <c r="AK19" s="22" t="s">
        <v>23</v>
      </c>
      <c r="AN19" s="20" t="s">
        <v>1</v>
      </c>
      <c r="AR19" s="16"/>
      <c r="BS19" s="13" t="s">
        <v>6</v>
      </c>
    </row>
    <row r="20" spans="2:71" ht="18.399999999999999" customHeight="1" x14ac:dyDescent="0.2">
      <c r="B20" s="16"/>
      <c r="E20" s="20" t="s">
        <v>30</v>
      </c>
      <c r="AK20" s="22" t="s">
        <v>24</v>
      </c>
      <c r="AN20" s="20" t="s">
        <v>1</v>
      </c>
      <c r="AR20" s="16"/>
      <c r="BS20" s="13" t="s">
        <v>28</v>
      </c>
    </row>
    <row r="21" spans="2:71" ht="6.95" customHeight="1" x14ac:dyDescent="0.2">
      <c r="B21" s="16"/>
      <c r="AR21" s="16"/>
    </row>
    <row r="22" spans="2:71" ht="12" customHeight="1" x14ac:dyDescent="0.2">
      <c r="B22" s="16"/>
      <c r="D22" s="22" t="s">
        <v>31</v>
      </c>
      <c r="AR22" s="16"/>
    </row>
    <row r="23" spans="2:71" ht="16.5" customHeight="1" x14ac:dyDescent="0.2">
      <c r="B23" s="16"/>
      <c r="E23" s="163" t="s">
        <v>1</v>
      </c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R23" s="16"/>
    </row>
    <row r="24" spans="2:71" ht="6.95" customHeight="1" x14ac:dyDescent="0.2">
      <c r="B24" s="16"/>
      <c r="AR24" s="16"/>
    </row>
    <row r="25" spans="2:71" ht="6.95" customHeight="1" x14ac:dyDescent="0.2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 x14ac:dyDescent="0.2">
      <c r="B26" s="25"/>
      <c r="D26" s="26" t="s">
        <v>32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64">
        <f>ROUND(AG94,2)</f>
        <v>0</v>
      </c>
      <c r="AL26" s="165"/>
      <c r="AM26" s="165"/>
      <c r="AN26" s="165"/>
      <c r="AO26" s="165"/>
      <c r="AR26" s="25"/>
    </row>
    <row r="27" spans="2:71" s="1" customFormat="1" ht="6.95" customHeight="1" x14ac:dyDescent="0.2">
      <c r="B27" s="25"/>
      <c r="AR27" s="25"/>
    </row>
    <row r="28" spans="2:71" s="1" customFormat="1" ht="12.75" x14ac:dyDescent="0.2">
      <c r="B28" s="25"/>
      <c r="L28" s="166" t="s">
        <v>33</v>
      </c>
      <c r="M28" s="166"/>
      <c r="N28" s="166"/>
      <c r="O28" s="166"/>
      <c r="P28" s="166"/>
      <c r="W28" s="166" t="s">
        <v>34</v>
      </c>
      <c r="X28" s="166"/>
      <c r="Y28" s="166"/>
      <c r="Z28" s="166"/>
      <c r="AA28" s="166"/>
      <c r="AB28" s="166"/>
      <c r="AC28" s="166"/>
      <c r="AD28" s="166"/>
      <c r="AE28" s="166"/>
      <c r="AK28" s="166" t="s">
        <v>35</v>
      </c>
      <c r="AL28" s="166"/>
      <c r="AM28" s="166"/>
      <c r="AN28" s="166"/>
      <c r="AO28" s="166"/>
      <c r="AR28" s="25"/>
    </row>
    <row r="29" spans="2:71" s="2" customFormat="1" ht="14.45" customHeight="1" x14ac:dyDescent="0.2">
      <c r="B29" s="29"/>
      <c r="D29" s="22" t="s">
        <v>36</v>
      </c>
      <c r="F29" s="22" t="s">
        <v>37</v>
      </c>
      <c r="L29" s="154">
        <v>0.21</v>
      </c>
      <c r="M29" s="155"/>
      <c r="N29" s="155"/>
      <c r="O29" s="155"/>
      <c r="P29" s="155"/>
      <c r="W29" s="156">
        <f>ROUND(AZ94, 2)</f>
        <v>0</v>
      </c>
      <c r="X29" s="155"/>
      <c r="Y29" s="155"/>
      <c r="Z29" s="155"/>
      <c r="AA29" s="155"/>
      <c r="AB29" s="155"/>
      <c r="AC29" s="155"/>
      <c r="AD29" s="155"/>
      <c r="AE29" s="155"/>
      <c r="AK29" s="156">
        <f>ROUND(AV94, 2)</f>
        <v>0</v>
      </c>
      <c r="AL29" s="155"/>
      <c r="AM29" s="155"/>
      <c r="AN29" s="155"/>
      <c r="AO29" s="155"/>
      <c r="AR29" s="29"/>
    </row>
    <row r="30" spans="2:71" s="2" customFormat="1" ht="14.45" customHeight="1" x14ac:dyDescent="0.2">
      <c r="B30" s="29"/>
      <c r="F30" s="22" t="s">
        <v>38</v>
      </c>
      <c r="L30" s="154">
        <v>0.12</v>
      </c>
      <c r="M30" s="155"/>
      <c r="N30" s="155"/>
      <c r="O30" s="155"/>
      <c r="P30" s="155"/>
      <c r="W30" s="156">
        <f>ROUND(BA94, 2)</f>
        <v>0</v>
      </c>
      <c r="X30" s="155"/>
      <c r="Y30" s="155"/>
      <c r="Z30" s="155"/>
      <c r="AA30" s="155"/>
      <c r="AB30" s="155"/>
      <c r="AC30" s="155"/>
      <c r="AD30" s="155"/>
      <c r="AE30" s="155"/>
      <c r="AK30" s="156">
        <f>ROUND(AW94, 2)</f>
        <v>0</v>
      </c>
      <c r="AL30" s="155"/>
      <c r="AM30" s="155"/>
      <c r="AN30" s="155"/>
      <c r="AO30" s="155"/>
      <c r="AR30" s="29"/>
    </row>
    <row r="31" spans="2:71" s="2" customFormat="1" ht="14.45" hidden="1" customHeight="1" x14ac:dyDescent="0.2">
      <c r="B31" s="29"/>
      <c r="F31" s="22" t="s">
        <v>39</v>
      </c>
      <c r="L31" s="154">
        <v>0.21</v>
      </c>
      <c r="M31" s="155"/>
      <c r="N31" s="155"/>
      <c r="O31" s="155"/>
      <c r="P31" s="155"/>
      <c r="W31" s="156">
        <f>ROUND(BB94, 2)</f>
        <v>0</v>
      </c>
      <c r="X31" s="155"/>
      <c r="Y31" s="155"/>
      <c r="Z31" s="155"/>
      <c r="AA31" s="155"/>
      <c r="AB31" s="155"/>
      <c r="AC31" s="155"/>
      <c r="AD31" s="155"/>
      <c r="AE31" s="155"/>
      <c r="AK31" s="156">
        <v>0</v>
      </c>
      <c r="AL31" s="155"/>
      <c r="AM31" s="155"/>
      <c r="AN31" s="155"/>
      <c r="AO31" s="155"/>
      <c r="AR31" s="29"/>
    </row>
    <row r="32" spans="2:71" s="2" customFormat="1" ht="14.45" hidden="1" customHeight="1" x14ac:dyDescent="0.2">
      <c r="B32" s="29"/>
      <c r="F32" s="22" t="s">
        <v>40</v>
      </c>
      <c r="L32" s="154">
        <v>0.12</v>
      </c>
      <c r="M32" s="155"/>
      <c r="N32" s="155"/>
      <c r="O32" s="155"/>
      <c r="P32" s="155"/>
      <c r="W32" s="156">
        <f>ROUND(BC94, 2)</f>
        <v>0</v>
      </c>
      <c r="X32" s="155"/>
      <c r="Y32" s="155"/>
      <c r="Z32" s="155"/>
      <c r="AA32" s="155"/>
      <c r="AB32" s="155"/>
      <c r="AC32" s="155"/>
      <c r="AD32" s="155"/>
      <c r="AE32" s="155"/>
      <c r="AK32" s="156">
        <v>0</v>
      </c>
      <c r="AL32" s="155"/>
      <c r="AM32" s="155"/>
      <c r="AN32" s="155"/>
      <c r="AO32" s="155"/>
      <c r="AR32" s="29"/>
    </row>
    <row r="33" spans="2:44" s="2" customFormat="1" ht="14.45" hidden="1" customHeight="1" x14ac:dyDescent="0.2">
      <c r="B33" s="29"/>
      <c r="F33" s="22" t="s">
        <v>41</v>
      </c>
      <c r="L33" s="154">
        <v>0</v>
      </c>
      <c r="M33" s="155"/>
      <c r="N33" s="155"/>
      <c r="O33" s="155"/>
      <c r="P33" s="155"/>
      <c r="W33" s="156">
        <f>ROUND(BD94, 2)</f>
        <v>0</v>
      </c>
      <c r="X33" s="155"/>
      <c r="Y33" s="155"/>
      <c r="Z33" s="155"/>
      <c r="AA33" s="155"/>
      <c r="AB33" s="155"/>
      <c r="AC33" s="155"/>
      <c r="AD33" s="155"/>
      <c r="AE33" s="155"/>
      <c r="AK33" s="156">
        <v>0</v>
      </c>
      <c r="AL33" s="155"/>
      <c r="AM33" s="155"/>
      <c r="AN33" s="155"/>
      <c r="AO33" s="155"/>
      <c r="AR33" s="29"/>
    </row>
    <row r="34" spans="2:44" s="1" customFormat="1" ht="6.95" customHeight="1" x14ac:dyDescent="0.2">
      <c r="B34" s="25"/>
      <c r="AR34" s="25"/>
    </row>
    <row r="35" spans="2:44" s="1" customFormat="1" ht="25.9" customHeight="1" x14ac:dyDescent="0.2">
      <c r="B35" s="25"/>
      <c r="C35" s="30"/>
      <c r="D35" s="31" t="s">
        <v>42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43</v>
      </c>
      <c r="U35" s="32"/>
      <c r="V35" s="32"/>
      <c r="W35" s="32"/>
      <c r="X35" s="160" t="s">
        <v>44</v>
      </c>
      <c r="Y35" s="158"/>
      <c r="Z35" s="158"/>
      <c r="AA35" s="158"/>
      <c r="AB35" s="158"/>
      <c r="AC35" s="32"/>
      <c r="AD35" s="32"/>
      <c r="AE35" s="32"/>
      <c r="AF35" s="32"/>
      <c r="AG35" s="32"/>
      <c r="AH35" s="32"/>
      <c r="AI35" s="32"/>
      <c r="AJ35" s="32"/>
      <c r="AK35" s="157">
        <f>SUM(AK26:AK33)</f>
        <v>0</v>
      </c>
      <c r="AL35" s="158"/>
      <c r="AM35" s="158"/>
      <c r="AN35" s="158"/>
      <c r="AO35" s="159"/>
      <c r="AP35" s="30"/>
      <c r="AQ35" s="30"/>
      <c r="AR35" s="25"/>
    </row>
    <row r="36" spans="2:44" s="1" customFormat="1" ht="6.95" customHeight="1" x14ac:dyDescent="0.2">
      <c r="B36" s="25"/>
      <c r="AR36" s="25"/>
    </row>
    <row r="37" spans="2:44" s="1" customFormat="1" ht="14.45" customHeight="1" x14ac:dyDescent="0.2">
      <c r="B37" s="25"/>
      <c r="AR37" s="25"/>
    </row>
    <row r="38" spans="2:44" ht="14.45" customHeight="1" x14ac:dyDescent="0.2">
      <c r="B38" s="16"/>
      <c r="AR38" s="16"/>
    </row>
    <row r="39" spans="2:44" ht="14.45" customHeight="1" x14ac:dyDescent="0.2">
      <c r="B39" s="16"/>
      <c r="AR39" s="16"/>
    </row>
    <row r="40" spans="2:44" ht="14.45" customHeight="1" x14ac:dyDescent="0.2">
      <c r="B40" s="16"/>
      <c r="AR40" s="16"/>
    </row>
    <row r="41" spans="2:44" ht="14.45" customHeight="1" x14ac:dyDescent="0.2">
      <c r="B41" s="16"/>
      <c r="AR41" s="16"/>
    </row>
    <row r="42" spans="2:44" ht="14.45" customHeight="1" x14ac:dyDescent="0.2">
      <c r="B42" s="16"/>
      <c r="AR42" s="16"/>
    </row>
    <row r="43" spans="2:44" ht="14.45" customHeight="1" x14ac:dyDescent="0.2">
      <c r="B43" s="16"/>
      <c r="AR43" s="16"/>
    </row>
    <row r="44" spans="2:44" ht="14.45" customHeight="1" x14ac:dyDescent="0.2">
      <c r="B44" s="16"/>
      <c r="AR44" s="16"/>
    </row>
    <row r="45" spans="2:44" ht="14.45" customHeight="1" x14ac:dyDescent="0.2">
      <c r="B45" s="16"/>
      <c r="AR45" s="16"/>
    </row>
    <row r="46" spans="2:44" ht="14.45" customHeight="1" x14ac:dyDescent="0.2">
      <c r="B46" s="16"/>
      <c r="AR46" s="16"/>
    </row>
    <row r="47" spans="2:44" ht="14.45" customHeight="1" x14ac:dyDescent="0.2">
      <c r="B47" s="16"/>
      <c r="AR47" s="16"/>
    </row>
    <row r="48" spans="2:44" ht="14.45" customHeight="1" x14ac:dyDescent="0.2">
      <c r="B48" s="16"/>
      <c r="AR48" s="16"/>
    </row>
    <row r="49" spans="2:44" s="1" customFormat="1" ht="14.45" customHeight="1" x14ac:dyDescent="0.2">
      <c r="B49" s="25"/>
      <c r="D49" s="34" t="s">
        <v>45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46</v>
      </c>
      <c r="AI49" s="35"/>
      <c r="AJ49" s="35"/>
      <c r="AK49" s="35"/>
      <c r="AL49" s="35"/>
      <c r="AM49" s="35"/>
      <c r="AN49" s="35"/>
      <c r="AO49" s="35"/>
      <c r="AR49" s="25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5"/>
      <c r="D60" s="36" t="s">
        <v>47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48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47</v>
      </c>
      <c r="AI60" s="27"/>
      <c r="AJ60" s="27"/>
      <c r="AK60" s="27"/>
      <c r="AL60" s="27"/>
      <c r="AM60" s="36" t="s">
        <v>48</v>
      </c>
      <c r="AN60" s="27"/>
      <c r="AO60" s="27"/>
      <c r="AR60" s="25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5"/>
      <c r="D64" s="34" t="s">
        <v>49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50</v>
      </c>
      <c r="AI64" s="35"/>
      <c r="AJ64" s="35"/>
      <c r="AK64" s="35"/>
      <c r="AL64" s="35"/>
      <c r="AM64" s="35"/>
      <c r="AN64" s="35"/>
      <c r="AO64" s="35"/>
      <c r="AR64" s="25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5"/>
      <c r="D75" s="36" t="s">
        <v>47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48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47</v>
      </c>
      <c r="AI75" s="27"/>
      <c r="AJ75" s="27"/>
      <c r="AK75" s="27"/>
      <c r="AL75" s="27"/>
      <c r="AM75" s="36" t="s">
        <v>48</v>
      </c>
      <c r="AN75" s="27"/>
      <c r="AO75" s="27"/>
      <c r="AR75" s="25"/>
    </row>
    <row r="76" spans="2:44" s="1" customFormat="1" x14ac:dyDescent="0.2">
      <c r="B76" s="25"/>
      <c r="AR76" s="25"/>
    </row>
    <row r="77" spans="2:44" s="1" customFormat="1" ht="6.9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5" customHeight="1" x14ac:dyDescent="0.2">
      <c r="B82" s="25"/>
      <c r="C82" s="17" t="s">
        <v>51</v>
      </c>
      <c r="AR82" s="25"/>
    </row>
    <row r="83" spans="1:91" s="1" customFormat="1" ht="6.95" customHeight="1" x14ac:dyDescent="0.2">
      <c r="B83" s="25"/>
      <c r="AR83" s="25"/>
    </row>
    <row r="84" spans="1:91" s="3" customFormat="1" ht="12" customHeight="1" x14ac:dyDescent="0.2">
      <c r="B84" s="41"/>
      <c r="C84" s="22" t="s">
        <v>12</v>
      </c>
      <c r="L84" s="3" t="str">
        <f>K5</f>
        <v>S65023043</v>
      </c>
      <c r="AR84" s="41"/>
    </row>
    <row r="85" spans="1:91" s="4" customFormat="1" ht="36.950000000000003" customHeight="1" x14ac:dyDescent="0.2">
      <c r="B85" s="42"/>
      <c r="C85" s="43" t="s">
        <v>14</v>
      </c>
      <c r="L85" s="177" t="str">
        <f>K6</f>
        <v>Cyklická obnova trakčního vedení v úseku Řehlovice - Úpořiny</v>
      </c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8"/>
      <c r="AH85" s="178"/>
      <c r="AI85" s="178"/>
      <c r="AJ85" s="178"/>
      <c r="AR85" s="42"/>
    </row>
    <row r="86" spans="1:91" s="1" customFormat="1" ht="6.95" customHeight="1" x14ac:dyDescent="0.2">
      <c r="B86" s="25"/>
      <c r="AR86" s="25"/>
    </row>
    <row r="87" spans="1:91" s="1" customFormat="1" ht="12" customHeight="1" x14ac:dyDescent="0.2">
      <c r="B87" s="25"/>
      <c r="C87" s="22" t="s">
        <v>18</v>
      </c>
      <c r="L87" s="44" t="str">
        <f>IF(K8="","",K8)</f>
        <v xml:space="preserve"> </v>
      </c>
      <c r="AI87" s="22" t="s">
        <v>20</v>
      </c>
      <c r="AM87" s="179" t="str">
        <f>IF(AN8= "","",AN8)</f>
        <v>3. 4. 2025</v>
      </c>
      <c r="AN87" s="179"/>
      <c r="AR87" s="25"/>
    </row>
    <row r="88" spans="1:91" s="1" customFormat="1" ht="6.95" customHeight="1" x14ac:dyDescent="0.2">
      <c r="B88" s="25"/>
      <c r="AR88" s="25"/>
    </row>
    <row r="89" spans="1:91" s="1" customFormat="1" ht="15.2" customHeight="1" x14ac:dyDescent="0.2">
      <c r="B89" s="25"/>
      <c r="C89" s="22" t="s">
        <v>22</v>
      </c>
      <c r="L89" s="3" t="str">
        <f>IF(E11= "","",E11)</f>
        <v xml:space="preserve"> </v>
      </c>
      <c r="AI89" s="22" t="s">
        <v>26</v>
      </c>
      <c r="AM89" s="180" t="str">
        <f>IF(E17="","",E17)</f>
        <v>Ing.Pavel Haušild</v>
      </c>
      <c r="AN89" s="181"/>
      <c r="AO89" s="181"/>
      <c r="AP89" s="181"/>
      <c r="AR89" s="25"/>
      <c r="AS89" s="182" t="s">
        <v>52</v>
      </c>
      <c r="AT89" s="183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2" customHeight="1" x14ac:dyDescent="0.2">
      <c r="B90" s="25"/>
      <c r="C90" s="22" t="s">
        <v>25</v>
      </c>
      <c r="L90" s="3" t="str">
        <f>IF(E14="","",E14)</f>
        <v xml:space="preserve"> </v>
      </c>
      <c r="AI90" s="22" t="s">
        <v>29</v>
      </c>
      <c r="AM90" s="180" t="str">
        <f>IF(E20="","",E20)</f>
        <v>SUDOP Praha a.s.</v>
      </c>
      <c r="AN90" s="181"/>
      <c r="AO90" s="181"/>
      <c r="AP90" s="181"/>
      <c r="AR90" s="25"/>
      <c r="AS90" s="184"/>
      <c r="AT90" s="185"/>
      <c r="BD90" s="49"/>
    </row>
    <row r="91" spans="1:91" s="1" customFormat="1" ht="10.9" customHeight="1" x14ac:dyDescent="0.2">
      <c r="B91" s="25"/>
      <c r="AR91" s="25"/>
      <c r="AS91" s="184"/>
      <c r="AT91" s="185"/>
      <c r="BD91" s="49"/>
    </row>
    <row r="92" spans="1:91" s="1" customFormat="1" ht="29.25" customHeight="1" x14ac:dyDescent="0.2">
      <c r="B92" s="25"/>
      <c r="C92" s="170" t="s">
        <v>53</v>
      </c>
      <c r="D92" s="171"/>
      <c r="E92" s="171"/>
      <c r="F92" s="171"/>
      <c r="G92" s="171"/>
      <c r="H92" s="50"/>
      <c r="I92" s="172" t="s">
        <v>54</v>
      </c>
      <c r="J92" s="171"/>
      <c r="K92" s="171"/>
      <c r="L92" s="171"/>
      <c r="M92" s="171"/>
      <c r="N92" s="171"/>
      <c r="O92" s="171"/>
      <c r="P92" s="171"/>
      <c r="Q92" s="171"/>
      <c r="R92" s="171"/>
      <c r="S92" s="171"/>
      <c r="T92" s="171"/>
      <c r="U92" s="171"/>
      <c r="V92" s="171"/>
      <c r="W92" s="171"/>
      <c r="X92" s="171"/>
      <c r="Y92" s="171"/>
      <c r="Z92" s="171"/>
      <c r="AA92" s="171"/>
      <c r="AB92" s="171"/>
      <c r="AC92" s="171"/>
      <c r="AD92" s="171"/>
      <c r="AE92" s="171"/>
      <c r="AF92" s="171"/>
      <c r="AG92" s="174" t="s">
        <v>55</v>
      </c>
      <c r="AH92" s="171"/>
      <c r="AI92" s="171"/>
      <c r="AJ92" s="171"/>
      <c r="AK92" s="171"/>
      <c r="AL92" s="171"/>
      <c r="AM92" s="171"/>
      <c r="AN92" s="172" t="s">
        <v>56</v>
      </c>
      <c r="AO92" s="171"/>
      <c r="AP92" s="173"/>
      <c r="AQ92" s="51" t="s">
        <v>57</v>
      </c>
      <c r="AR92" s="25"/>
      <c r="AS92" s="52" t="s">
        <v>58</v>
      </c>
      <c r="AT92" s="53" t="s">
        <v>59</v>
      </c>
      <c r="AU92" s="53" t="s">
        <v>60</v>
      </c>
      <c r="AV92" s="53" t="s">
        <v>61</v>
      </c>
      <c r="AW92" s="53" t="s">
        <v>62</v>
      </c>
      <c r="AX92" s="53" t="s">
        <v>63</v>
      </c>
      <c r="AY92" s="53" t="s">
        <v>64</v>
      </c>
      <c r="AZ92" s="53" t="s">
        <v>65</v>
      </c>
      <c r="BA92" s="53" t="s">
        <v>66</v>
      </c>
      <c r="BB92" s="53" t="s">
        <v>67</v>
      </c>
      <c r="BC92" s="53" t="s">
        <v>68</v>
      </c>
      <c r="BD92" s="54" t="s">
        <v>69</v>
      </c>
    </row>
    <row r="93" spans="1:91" s="1" customFormat="1" ht="10.9" customHeight="1" x14ac:dyDescent="0.2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50000000000003" customHeight="1" x14ac:dyDescent="0.2">
      <c r="B94" s="56"/>
      <c r="C94" s="57" t="s">
        <v>70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75">
        <f>ROUND(SUM(AG95:AG99),2)</f>
        <v>0</v>
      </c>
      <c r="AH94" s="175"/>
      <c r="AI94" s="175"/>
      <c r="AJ94" s="175"/>
      <c r="AK94" s="175"/>
      <c r="AL94" s="175"/>
      <c r="AM94" s="175"/>
      <c r="AN94" s="176">
        <f t="shared" ref="AN94:AN99" si="0">SUM(AG94,AT94)</f>
        <v>0</v>
      </c>
      <c r="AO94" s="176"/>
      <c r="AP94" s="176"/>
      <c r="AQ94" s="60" t="s">
        <v>1</v>
      </c>
      <c r="AR94" s="56"/>
      <c r="AS94" s="61">
        <f>ROUND(SUM(AS95:AS99),2)</f>
        <v>0</v>
      </c>
      <c r="AT94" s="62">
        <f t="shared" ref="AT94:AT99" si="1">ROUND(SUM(AV94:AW94),2)</f>
        <v>0</v>
      </c>
      <c r="AU94" s="63">
        <f>ROUND(SUM(AU95:AU99),5)</f>
        <v>8078.9840000000004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ROUND(SUM(AZ95:AZ99),2)</f>
        <v>0</v>
      </c>
      <c r="BA94" s="62">
        <f>ROUND(SUM(BA95:BA99),2)</f>
        <v>0</v>
      </c>
      <c r="BB94" s="62">
        <f>ROUND(SUM(BB95:BB99),2)</f>
        <v>0</v>
      </c>
      <c r="BC94" s="62">
        <f>ROUND(SUM(BC95:BC99),2)</f>
        <v>0</v>
      </c>
      <c r="BD94" s="64">
        <f>ROUND(SUM(BD95:BD99),2)</f>
        <v>0</v>
      </c>
      <c r="BS94" s="65" t="s">
        <v>71</v>
      </c>
      <c r="BT94" s="65" t="s">
        <v>72</v>
      </c>
      <c r="BU94" s="66" t="s">
        <v>73</v>
      </c>
      <c r="BV94" s="65" t="s">
        <v>74</v>
      </c>
      <c r="BW94" s="65" t="s">
        <v>5</v>
      </c>
      <c r="BX94" s="65" t="s">
        <v>75</v>
      </c>
      <c r="CL94" s="65" t="s">
        <v>1</v>
      </c>
    </row>
    <row r="95" spans="1:91" s="6" customFormat="1" ht="24.75" customHeight="1" x14ac:dyDescent="0.2">
      <c r="A95" s="67" t="s">
        <v>76</v>
      </c>
      <c r="B95" s="68"/>
      <c r="C95" s="69"/>
      <c r="D95" s="169" t="s">
        <v>77</v>
      </c>
      <c r="E95" s="169"/>
      <c r="F95" s="169"/>
      <c r="G95" s="169"/>
      <c r="H95" s="169"/>
      <c r="I95" s="70"/>
      <c r="J95" s="169" t="s">
        <v>78</v>
      </c>
      <c r="K95" s="169"/>
      <c r="L95" s="169"/>
      <c r="M95" s="169"/>
      <c r="N95" s="169"/>
      <c r="O95" s="169"/>
      <c r="P95" s="169"/>
      <c r="Q95" s="169"/>
      <c r="R95" s="169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67">
        <f>'SO 01-31-01 - Oprava trak...'!J30</f>
        <v>0</v>
      </c>
      <c r="AH95" s="168"/>
      <c r="AI95" s="168"/>
      <c r="AJ95" s="168"/>
      <c r="AK95" s="168"/>
      <c r="AL95" s="168"/>
      <c r="AM95" s="168"/>
      <c r="AN95" s="167">
        <f t="shared" si="0"/>
        <v>0</v>
      </c>
      <c r="AO95" s="168"/>
      <c r="AP95" s="168"/>
      <c r="AQ95" s="71" t="s">
        <v>79</v>
      </c>
      <c r="AR95" s="68"/>
      <c r="AS95" s="72">
        <v>0</v>
      </c>
      <c r="AT95" s="73">
        <f t="shared" si="1"/>
        <v>0</v>
      </c>
      <c r="AU95" s="74">
        <f>'SO 01-31-01 - Oprava trak...'!P124</f>
        <v>8061.2400000000007</v>
      </c>
      <c r="AV95" s="73">
        <f>'SO 01-31-01 - Oprava trak...'!J33</f>
        <v>0</v>
      </c>
      <c r="AW95" s="73">
        <f>'SO 01-31-01 - Oprava trak...'!J34</f>
        <v>0</v>
      </c>
      <c r="AX95" s="73">
        <f>'SO 01-31-01 - Oprava trak...'!J35</f>
        <v>0</v>
      </c>
      <c r="AY95" s="73">
        <f>'SO 01-31-01 - Oprava trak...'!J36</f>
        <v>0</v>
      </c>
      <c r="AZ95" s="73">
        <f>'SO 01-31-01 - Oprava trak...'!F33</f>
        <v>0</v>
      </c>
      <c r="BA95" s="73">
        <f>'SO 01-31-01 - Oprava trak...'!F34</f>
        <v>0</v>
      </c>
      <c r="BB95" s="73">
        <f>'SO 01-31-01 - Oprava trak...'!F35</f>
        <v>0</v>
      </c>
      <c r="BC95" s="73">
        <f>'SO 01-31-01 - Oprava trak...'!F36</f>
        <v>0</v>
      </c>
      <c r="BD95" s="75">
        <f>'SO 01-31-01 - Oprava trak...'!F37</f>
        <v>0</v>
      </c>
      <c r="BT95" s="76" t="s">
        <v>80</v>
      </c>
      <c r="BV95" s="76" t="s">
        <v>74</v>
      </c>
      <c r="BW95" s="76" t="s">
        <v>81</v>
      </c>
      <c r="BX95" s="76" t="s">
        <v>5</v>
      </c>
      <c r="CL95" s="76" t="s">
        <v>1</v>
      </c>
      <c r="CM95" s="76" t="s">
        <v>82</v>
      </c>
    </row>
    <row r="96" spans="1:91" s="6" customFormat="1" ht="24.75" customHeight="1" x14ac:dyDescent="0.2">
      <c r="A96" s="67" t="s">
        <v>76</v>
      </c>
      <c r="B96" s="68"/>
      <c r="C96" s="69"/>
      <c r="D96" s="169" t="s">
        <v>83</v>
      </c>
      <c r="E96" s="169"/>
      <c r="F96" s="169"/>
      <c r="G96" s="169"/>
      <c r="H96" s="169"/>
      <c r="I96" s="70"/>
      <c r="J96" s="169" t="s">
        <v>84</v>
      </c>
      <c r="K96" s="169"/>
      <c r="L96" s="169"/>
      <c r="M96" s="169"/>
      <c r="N96" s="169"/>
      <c r="O96" s="169"/>
      <c r="P96" s="169"/>
      <c r="Q96" s="169"/>
      <c r="R96" s="169"/>
      <c r="S96" s="169"/>
      <c r="T96" s="169"/>
      <c r="U96" s="169"/>
      <c r="V96" s="169"/>
      <c r="W96" s="169"/>
      <c r="X96" s="169"/>
      <c r="Y96" s="169"/>
      <c r="Z96" s="169"/>
      <c r="AA96" s="169"/>
      <c r="AB96" s="169"/>
      <c r="AC96" s="169"/>
      <c r="AD96" s="169"/>
      <c r="AE96" s="169"/>
      <c r="AF96" s="169"/>
      <c r="AG96" s="167">
        <f>'SO 01-31-02 - Oprava sítí...'!J30</f>
        <v>0</v>
      </c>
      <c r="AH96" s="168"/>
      <c r="AI96" s="168"/>
      <c r="AJ96" s="168"/>
      <c r="AK96" s="168"/>
      <c r="AL96" s="168"/>
      <c r="AM96" s="168"/>
      <c r="AN96" s="167">
        <f t="shared" si="0"/>
        <v>0</v>
      </c>
      <c r="AO96" s="168"/>
      <c r="AP96" s="168"/>
      <c r="AQ96" s="71" t="s">
        <v>79</v>
      </c>
      <c r="AR96" s="68"/>
      <c r="AS96" s="72">
        <v>0</v>
      </c>
      <c r="AT96" s="73">
        <f t="shared" si="1"/>
        <v>0</v>
      </c>
      <c r="AU96" s="74">
        <f>'SO 01-31-02 - Oprava sítí...'!P119</f>
        <v>0</v>
      </c>
      <c r="AV96" s="73">
        <f>'SO 01-31-02 - Oprava sítí...'!J33</f>
        <v>0</v>
      </c>
      <c r="AW96" s="73">
        <f>'SO 01-31-02 - Oprava sítí...'!J34</f>
        <v>0</v>
      </c>
      <c r="AX96" s="73">
        <f>'SO 01-31-02 - Oprava sítí...'!J35</f>
        <v>0</v>
      </c>
      <c r="AY96" s="73">
        <f>'SO 01-31-02 - Oprava sítí...'!J36</f>
        <v>0</v>
      </c>
      <c r="AZ96" s="73">
        <f>'SO 01-31-02 - Oprava sítí...'!F33</f>
        <v>0</v>
      </c>
      <c r="BA96" s="73">
        <f>'SO 01-31-02 - Oprava sítí...'!F34</f>
        <v>0</v>
      </c>
      <c r="BB96" s="73">
        <f>'SO 01-31-02 - Oprava sítí...'!F35</f>
        <v>0</v>
      </c>
      <c r="BC96" s="73">
        <f>'SO 01-31-02 - Oprava sítí...'!F36</f>
        <v>0</v>
      </c>
      <c r="BD96" s="75">
        <f>'SO 01-31-02 - Oprava sítí...'!F37</f>
        <v>0</v>
      </c>
      <c r="BT96" s="76" t="s">
        <v>80</v>
      </c>
      <c r="BV96" s="76" t="s">
        <v>74</v>
      </c>
      <c r="BW96" s="76" t="s">
        <v>85</v>
      </c>
      <c r="BX96" s="76" t="s">
        <v>5</v>
      </c>
      <c r="CL96" s="76" t="s">
        <v>1</v>
      </c>
      <c r="CM96" s="76" t="s">
        <v>82</v>
      </c>
    </row>
    <row r="97" spans="1:91" s="6" customFormat="1" ht="24.75" customHeight="1" x14ac:dyDescent="0.2">
      <c r="A97" s="67" t="s">
        <v>76</v>
      </c>
      <c r="B97" s="68"/>
      <c r="C97" s="69"/>
      <c r="D97" s="169" t="s">
        <v>86</v>
      </c>
      <c r="E97" s="169"/>
      <c r="F97" s="169"/>
      <c r="G97" s="169"/>
      <c r="H97" s="169"/>
      <c r="I97" s="70"/>
      <c r="J97" s="169" t="s">
        <v>87</v>
      </c>
      <c r="K97" s="169"/>
      <c r="L97" s="169"/>
      <c r="M97" s="169"/>
      <c r="N97" s="169"/>
      <c r="O97" s="169"/>
      <c r="P97" s="169"/>
      <c r="Q97" s="169"/>
      <c r="R97" s="169"/>
      <c r="S97" s="169"/>
      <c r="T97" s="169"/>
      <c r="U97" s="169"/>
      <c r="V97" s="169"/>
      <c r="W97" s="169"/>
      <c r="X97" s="169"/>
      <c r="Y97" s="169"/>
      <c r="Z97" s="169"/>
      <c r="AA97" s="169"/>
      <c r="AB97" s="169"/>
      <c r="AC97" s="169"/>
      <c r="AD97" s="169"/>
      <c r="AE97" s="169"/>
      <c r="AF97" s="169"/>
      <c r="AG97" s="167">
        <f>'SO 01-32-01 - Oprava siln...'!J30</f>
        <v>0</v>
      </c>
      <c r="AH97" s="168"/>
      <c r="AI97" s="168"/>
      <c r="AJ97" s="168"/>
      <c r="AK97" s="168"/>
      <c r="AL97" s="168"/>
      <c r="AM97" s="168"/>
      <c r="AN97" s="167">
        <f t="shared" si="0"/>
        <v>0</v>
      </c>
      <c r="AO97" s="168"/>
      <c r="AP97" s="168"/>
      <c r="AQ97" s="71" t="s">
        <v>79</v>
      </c>
      <c r="AR97" s="68"/>
      <c r="AS97" s="72">
        <v>0</v>
      </c>
      <c r="AT97" s="73">
        <f t="shared" si="1"/>
        <v>0</v>
      </c>
      <c r="AU97" s="74">
        <f>'SO 01-32-01 - Oprava siln...'!P121</f>
        <v>17.744</v>
      </c>
      <c r="AV97" s="73">
        <f>'SO 01-32-01 - Oprava siln...'!J33</f>
        <v>0</v>
      </c>
      <c r="AW97" s="73">
        <f>'SO 01-32-01 - Oprava siln...'!J34</f>
        <v>0</v>
      </c>
      <c r="AX97" s="73">
        <f>'SO 01-32-01 - Oprava siln...'!J35</f>
        <v>0</v>
      </c>
      <c r="AY97" s="73">
        <f>'SO 01-32-01 - Oprava siln...'!J36</f>
        <v>0</v>
      </c>
      <c r="AZ97" s="73">
        <f>'SO 01-32-01 - Oprava siln...'!F33</f>
        <v>0</v>
      </c>
      <c r="BA97" s="73">
        <f>'SO 01-32-01 - Oprava siln...'!F34</f>
        <v>0</v>
      </c>
      <c r="BB97" s="73">
        <f>'SO 01-32-01 - Oprava siln...'!F35</f>
        <v>0</v>
      </c>
      <c r="BC97" s="73">
        <f>'SO 01-32-01 - Oprava siln...'!F36</f>
        <v>0</v>
      </c>
      <c r="BD97" s="75">
        <f>'SO 01-32-01 - Oprava siln...'!F37</f>
        <v>0</v>
      </c>
      <c r="BT97" s="76" t="s">
        <v>80</v>
      </c>
      <c r="BV97" s="76" t="s">
        <v>74</v>
      </c>
      <c r="BW97" s="76" t="s">
        <v>88</v>
      </c>
      <c r="BX97" s="76" t="s">
        <v>5</v>
      </c>
      <c r="CL97" s="76" t="s">
        <v>1</v>
      </c>
      <c r="CM97" s="76" t="s">
        <v>82</v>
      </c>
    </row>
    <row r="98" spans="1:91" s="6" customFormat="1" ht="24.75" customHeight="1" x14ac:dyDescent="0.2">
      <c r="A98" s="67" t="s">
        <v>76</v>
      </c>
      <c r="B98" s="68"/>
      <c r="C98" s="69"/>
      <c r="D98" s="169" t="s">
        <v>89</v>
      </c>
      <c r="E98" s="169"/>
      <c r="F98" s="169"/>
      <c r="G98" s="169"/>
      <c r="H98" s="169"/>
      <c r="I98" s="70"/>
      <c r="J98" s="169" t="s">
        <v>90</v>
      </c>
      <c r="K98" s="169"/>
      <c r="L98" s="169"/>
      <c r="M98" s="169"/>
      <c r="N98" s="169"/>
      <c r="O98" s="169"/>
      <c r="P98" s="169"/>
      <c r="Q98" s="169"/>
      <c r="R98" s="169"/>
      <c r="S98" s="169"/>
      <c r="T98" s="169"/>
      <c r="U98" s="169"/>
      <c r="V98" s="169"/>
      <c r="W98" s="169"/>
      <c r="X98" s="169"/>
      <c r="Y98" s="169"/>
      <c r="Z98" s="169"/>
      <c r="AA98" s="169"/>
      <c r="AB98" s="169"/>
      <c r="AC98" s="169"/>
      <c r="AD98" s="169"/>
      <c r="AE98" s="169"/>
      <c r="AF98" s="169"/>
      <c r="AG98" s="167">
        <f>'SO 01-37-01 - Oprava ukol...'!J30</f>
        <v>0</v>
      </c>
      <c r="AH98" s="168"/>
      <c r="AI98" s="168"/>
      <c r="AJ98" s="168"/>
      <c r="AK98" s="168"/>
      <c r="AL98" s="168"/>
      <c r="AM98" s="168"/>
      <c r="AN98" s="167">
        <f t="shared" si="0"/>
        <v>0</v>
      </c>
      <c r="AO98" s="168"/>
      <c r="AP98" s="168"/>
      <c r="AQ98" s="71" t="s">
        <v>79</v>
      </c>
      <c r="AR98" s="68"/>
      <c r="AS98" s="72">
        <v>0</v>
      </c>
      <c r="AT98" s="73">
        <f t="shared" si="1"/>
        <v>0</v>
      </c>
      <c r="AU98" s="74">
        <f>'SO 01-37-01 - Oprava ukol...'!P120</f>
        <v>0</v>
      </c>
      <c r="AV98" s="73">
        <f>'SO 01-37-01 - Oprava ukol...'!J33</f>
        <v>0</v>
      </c>
      <c r="AW98" s="73">
        <f>'SO 01-37-01 - Oprava ukol...'!J34</f>
        <v>0</v>
      </c>
      <c r="AX98" s="73">
        <f>'SO 01-37-01 - Oprava ukol...'!J35</f>
        <v>0</v>
      </c>
      <c r="AY98" s="73">
        <f>'SO 01-37-01 - Oprava ukol...'!J36</f>
        <v>0</v>
      </c>
      <c r="AZ98" s="73">
        <f>'SO 01-37-01 - Oprava ukol...'!F33</f>
        <v>0</v>
      </c>
      <c r="BA98" s="73">
        <f>'SO 01-37-01 - Oprava ukol...'!F34</f>
        <v>0</v>
      </c>
      <c r="BB98" s="73">
        <f>'SO 01-37-01 - Oprava ukol...'!F35</f>
        <v>0</v>
      </c>
      <c r="BC98" s="73">
        <f>'SO 01-37-01 - Oprava ukol...'!F36</f>
        <v>0</v>
      </c>
      <c r="BD98" s="75">
        <f>'SO 01-37-01 - Oprava ukol...'!F37</f>
        <v>0</v>
      </c>
      <c r="BT98" s="76" t="s">
        <v>80</v>
      </c>
      <c r="BV98" s="76" t="s">
        <v>74</v>
      </c>
      <c r="BW98" s="76" t="s">
        <v>91</v>
      </c>
      <c r="BX98" s="76" t="s">
        <v>5</v>
      </c>
      <c r="CL98" s="76" t="s">
        <v>1</v>
      </c>
      <c r="CM98" s="76" t="s">
        <v>82</v>
      </c>
    </row>
    <row r="99" spans="1:91" s="6" customFormat="1" ht="16.5" customHeight="1" x14ac:dyDescent="0.2">
      <c r="A99" s="67" t="s">
        <v>76</v>
      </c>
      <c r="B99" s="68"/>
      <c r="C99" s="69"/>
      <c r="D99" s="169" t="s">
        <v>92</v>
      </c>
      <c r="E99" s="169"/>
      <c r="F99" s="169"/>
      <c r="G99" s="169"/>
      <c r="H99" s="169"/>
      <c r="I99" s="70"/>
      <c r="J99" s="169" t="s">
        <v>93</v>
      </c>
      <c r="K99" s="169"/>
      <c r="L99" s="169"/>
      <c r="M99" s="169"/>
      <c r="N99" s="169"/>
      <c r="O99" s="169"/>
      <c r="P99" s="169"/>
      <c r="Q99" s="169"/>
      <c r="R99" s="169"/>
      <c r="S99" s="169"/>
      <c r="T99" s="169"/>
      <c r="U99" s="169"/>
      <c r="V99" s="169"/>
      <c r="W99" s="169"/>
      <c r="X99" s="169"/>
      <c r="Y99" s="169"/>
      <c r="Z99" s="169"/>
      <c r="AA99" s="169"/>
      <c r="AB99" s="169"/>
      <c r="AC99" s="169"/>
      <c r="AD99" s="169"/>
      <c r="AE99" s="169"/>
      <c r="AF99" s="169"/>
      <c r="AG99" s="167">
        <f>'VON - Vedlejší náklady'!J30</f>
        <v>0</v>
      </c>
      <c r="AH99" s="168"/>
      <c r="AI99" s="168"/>
      <c r="AJ99" s="168"/>
      <c r="AK99" s="168"/>
      <c r="AL99" s="168"/>
      <c r="AM99" s="168"/>
      <c r="AN99" s="167">
        <f t="shared" si="0"/>
        <v>0</v>
      </c>
      <c r="AO99" s="168"/>
      <c r="AP99" s="168"/>
      <c r="AQ99" s="71" t="s">
        <v>79</v>
      </c>
      <c r="AR99" s="68"/>
      <c r="AS99" s="77">
        <v>0</v>
      </c>
      <c r="AT99" s="78">
        <f t="shared" si="1"/>
        <v>0</v>
      </c>
      <c r="AU99" s="79">
        <f>'VON - Vedlejší náklady'!P117</f>
        <v>0</v>
      </c>
      <c r="AV99" s="78">
        <f>'VON - Vedlejší náklady'!J33</f>
        <v>0</v>
      </c>
      <c r="AW99" s="78">
        <f>'VON - Vedlejší náklady'!J34</f>
        <v>0</v>
      </c>
      <c r="AX99" s="78">
        <f>'VON - Vedlejší náklady'!J35</f>
        <v>0</v>
      </c>
      <c r="AY99" s="78">
        <f>'VON - Vedlejší náklady'!J36</f>
        <v>0</v>
      </c>
      <c r="AZ99" s="78">
        <f>'VON - Vedlejší náklady'!F33</f>
        <v>0</v>
      </c>
      <c r="BA99" s="78">
        <f>'VON - Vedlejší náklady'!F34</f>
        <v>0</v>
      </c>
      <c r="BB99" s="78">
        <f>'VON - Vedlejší náklady'!F35</f>
        <v>0</v>
      </c>
      <c r="BC99" s="78">
        <f>'VON - Vedlejší náklady'!F36</f>
        <v>0</v>
      </c>
      <c r="BD99" s="80">
        <f>'VON - Vedlejší náklady'!F37</f>
        <v>0</v>
      </c>
      <c r="BT99" s="76" t="s">
        <v>80</v>
      </c>
      <c r="BV99" s="76" t="s">
        <v>74</v>
      </c>
      <c r="BW99" s="76" t="s">
        <v>94</v>
      </c>
      <c r="BX99" s="76" t="s">
        <v>5</v>
      </c>
      <c r="CL99" s="76" t="s">
        <v>1</v>
      </c>
      <c r="CM99" s="76" t="s">
        <v>82</v>
      </c>
    </row>
    <row r="100" spans="1:91" s="1" customFormat="1" ht="30" customHeight="1" x14ac:dyDescent="0.2">
      <c r="B100" s="25"/>
      <c r="AR100" s="25"/>
    </row>
    <row r="101" spans="1:91" s="1" customFormat="1" ht="6.95" customHeight="1" x14ac:dyDescent="0.2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25"/>
    </row>
  </sheetData>
  <sheetProtection algorithmName="SHA-512" hashValue="uvbMqYJmCEi0Tvg3jPVoLKe82xnlztePAn8BO1ULDrbpr+cFHgSOdK6ucBqnQOEWkxjGlORgsv7UFQW79oLrpQ==" saltValue="G+dJ+baOccn+gSlsz93D0jFqumitZA1zgno3MPx1KojJdDSbKI3QcYSNOwWXwFXpjPqnjSvtS+3LmRWAtWoRIw==" spinCount="100000" sheet="1" objects="1" scenarios="1" formatColumns="0" formatRows="0"/>
  <mergeCells count="56">
    <mergeCell ref="L85:AJ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L30:P30"/>
    <mergeCell ref="W30:AE30"/>
    <mergeCell ref="K5:AJ5"/>
    <mergeCell ref="K6:AJ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SO 01-31-01 - Oprava trak...'!C2" display="/" xr:uid="{00000000-0004-0000-0000-000000000000}"/>
    <hyperlink ref="A96" location="'SO 01-31-02 - Oprava sítí...'!C2" display="/" xr:uid="{00000000-0004-0000-0000-000001000000}"/>
    <hyperlink ref="A97" location="'SO 01-32-01 - Oprava siln...'!C2" display="/" xr:uid="{00000000-0004-0000-0000-000002000000}"/>
    <hyperlink ref="A98" location="'SO 01-37-01 - Oprava ukol...'!C2" display="/" xr:uid="{00000000-0004-0000-0000-000003000000}"/>
    <hyperlink ref="A99" location="'VON - Vedlejší náklady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B2:BM555"/>
  <sheetViews>
    <sheetView showGridLines="0" topLeftCell="A114" workbookViewId="0">
      <selection activeCell="K133" sqref="K133:K52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3" t="s">
        <v>81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82</v>
      </c>
    </row>
    <row r="4" spans="2:46" ht="24.95" customHeight="1" x14ac:dyDescent="0.2">
      <c r="B4" s="16"/>
      <c r="D4" s="17" t="s">
        <v>95</v>
      </c>
      <c r="L4" s="16"/>
      <c r="M4" s="81" t="s">
        <v>10</v>
      </c>
      <c r="AT4" s="13" t="s">
        <v>4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14</v>
      </c>
      <c r="L6" s="16"/>
    </row>
    <row r="7" spans="2:46" ht="16.5" customHeight="1" x14ac:dyDescent="0.2">
      <c r="B7" s="16"/>
      <c r="E7" s="187" t="str">
        <f>'Rekapitulace stavby'!K6</f>
        <v>Cyklická obnova trakčního vedení v úseku Řehlovice - Úpořiny</v>
      </c>
      <c r="F7" s="188"/>
      <c r="G7" s="188"/>
      <c r="H7" s="188"/>
      <c r="L7" s="16"/>
    </row>
    <row r="8" spans="2:46" s="1" customFormat="1" ht="12" customHeight="1" x14ac:dyDescent="0.2">
      <c r="B8" s="25"/>
      <c r="D8" s="22" t="s">
        <v>96</v>
      </c>
      <c r="L8" s="25"/>
    </row>
    <row r="9" spans="2:46" s="1" customFormat="1" ht="30" customHeight="1" x14ac:dyDescent="0.2">
      <c r="B9" s="25"/>
      <c r="E9" s="177" t="s">
        <v>97</v>
      </c>
      <c r="F9" s="186"/>
      <c r="G9" s="186"/>
      <c r="H9" s="186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customHeight="1" x14ac:dyDescent="0.2">
      <c r="B12" s="25"/>
      <c r="D12" s="22" t="s">
        <v>18</v>
      </c>
      <c r="F12" s="20" t="s">
        <v>19</v>
      </c>
      <c r="I12" s="22" t="s">
        <v>20</v>
      </c>
      <c r="J12" s="45" t="str">
        <f>'Rekapitulace stavby'!AN8</f>
        <v>3. 4. 2025</v>
      </c>
      <c r="L12" s="25"/>
    </row>
    <row r="13" spans="2:46" s="1" customFormat="1" ht="10.9" customHeight="1" x14ac:dyDescent="0.2">
      <c r="B13" s="25"/>
      <c r="L13" s="25"/>
    </row>
    <row r="14" spans="2:46" s="1" customFormat="1" ht="12" customHeight="1" x14ac:dyDescent="0.2">
      <c r="B14" s="25"/>
      <c r="D14" s="22" t="s">
        <v>22</v>
      </c>
      <c r="I14" s="22" t="s">
        <v>23</v>
      </c>
      <c r="J14" s="20" t="str">
        <f>IF('Rekapitulace stavby'!AN10="","",'Rekapitulace stavby'!AN10)</f>
        <v/>
      </c>
      <c r="L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 t="s">
        <v>24</v>
      </c>
      <c r="J15" s="20" t="str">
        <f>IF('Rekapitulace stavby'!AN11="","",'Rekapitulace stavby'!AN11)</f>
        <v/>
      </c>
      <c r="L15" s="25"/>
    </row>
    <row r="16" spans="2:46" s="1" customFormat="1" ht="6.95" customHeight="1" x14ac:dyDescent="0.2">
      <c r="B16" s="25"/>
      <c r="L16" s="25"/>
    </row>
    <row r="17" spans="2:12" s="1" customFormat="1" ht="12" customHeight="1" x14ac:dyDescent="0.2">
      <c r="B17" s="25"/>
      <c r="D17" s="22" t="s">
        <v>25</v>
      </c>
      <c r="I17" s="22" t="s">
        <v>23</v>
      </c>
      <c r="J17" s="20" t="str">
        <f>'Rekapitulace stavby'!AN13</f>
        <v/>
      </c>
      <c r="L17" s="25"/>
    </row>
    <row r="18" spans="2:12" s="1" customFormat="1" ht="18" customHeight="1" x14ac:dyDescent="0.2">
      <c r="B18" s="25"/>
      <c r="E18" s="161" t="str">
        <f>'Rekapitulace stavby'!E14</f>
        <v xml:space="preserve"> </v>
      </c>
      <c r="F18" s="161"/>
      <c r="G18" s="161"/>
      <c r="H18" s="161"/>
      <c r="I18" s="22" t="s">
        <v>24</v>
      </c>
      <c r="J18" s="20" t="str">
        <f>'Rekapitulace stavby'!AN14</f>
        <v/>
      </c>
      <c r="L18" s="25"/>
    </row>
    <row r="19" spans="2:12" s="1" customFormat="1" ht="6.95" customHeight="1" x14ac:dyDescent="0.2">
      <c r="B19" s="25"/>
      <c r="L19" s="25"/>
    </row>
    <row r="20" spans="2:12" s="1" customFormat="1" ht="12" customHeight="1" x14ac:dyDescent="0.2">
      <c r="B20" s="25"/>
      <c r="D20" s="22" t="s">
        <v>26</v>
      </c>
      <c r="I20" s="22" t="s">
        <v>23</v>
      </c>
      <c r="J20" s="20" t="str">
        <f>IF('Rekapitulace stavby'!AN16="","",'Rekapitulace stavby'!AN16)</f>
        <v/>
      </c>
      <c r="L20" s="25"/>
    </row>
    <row r="21" spans="2:12" s="1" customFormat="1" ht="18" customHeight="1" x14ac:dyDescent="0.2">
      <c r="B21" s="25"/>
      <c r="E21" s="20" t="str">
        <f>IF('Rekapitulace stavby'!E17="","",'Rekapitulace stavby'!E17)</f>
        <v>Ing.Pavel Haušild</v>
      </c>
      <c r="I21" s="22" t="s">
        <v>24</v>
      </c>
      <c r="J21" s="20" t="str">
        <f>IF('Rekapitulace stavby'!AN17="","",'Rekapitulace stavby'!AN17)</f>
        <v/>
      </c>
      <c r="L21" s="25"/>
    </row>
    <row r="22" spans="2:12" s="1" customFormat="1" ht="6.95" customHeight="1" x14ac:dyDescent="0.2">
      <c r="B22" s="25"/>
      <c r="L22" s="25"/>
    </row>
    <row r="23" spans="2:12" s="1" customFormat="1" ht="12" customHeight="1" x14ac:dyDescent="0.2">
      <c r="B23" s="25"/>
      <c r="D23" s="22" t="s">
        <v>29</v>
      </c>
      <c r="I23" s="22" t="s">
        <v>23</v>
      </c>
      <c r="J23" s="20" t="str">
        <f>IF('Rekapitulace stavby'!AN19="","",'Rekapitulace stavby'!AN19)</f>
        <v/>
      </c>
      <c r="L23" s="25"/>
    </row>
    <row r="24" spans="2:12" s="1" customFormat="1" ht="18" customHeight="1" x14ac:dyDescent="0.2">
      <c r="B24" s="25"/>
      <c r="E24" s="20" t="str">
        <f>IF('Rekapitulace stavby'!E20="","",'Rekapitulace stavby'!E20)</f>
        <v>SUDOP Praha a.s.</v>
      </c>
      <c r="I24" s="22" t="s">
        <v>24</v>
      </c>
      <c r="J24" s="20" t="str">
        <f>IF('Rekapitulace stavby'!AN20="","",'Rekapitulace stavby'!AN20)</f>
        <v/>
      </c>
      <c r="L24" s="25"/>
    </row>
    <row r="25" spans="2:12" s="1" customFormat="1" ht="6.95" customHeight="1" x14ac:dyDescent="0.2">
      <c r="B25" s="25"/>
      <c r="L25" s="25"/>
    </row>
    <row r="26" spans="2:12" s="1" customFormat="1" ht="12" customHeight="1" x14ac:dyDescent="0.2">
      <c r="B26" s="25"/>
      <c r="D26" s="22" t="s">
        <v>31</v>
      </c>
      <c r="L26" s="25"/>
    </row>
    <row r="27" spans="2:12" s="7" customFormat="1" ht="16.5" customHeight="1" x14ac:dyDescent="0.2">
      <c r="B27" s="82"/>
      <c r="E27" s="163" t="s">
        <v>1</v>
      </c>
      <c r="F27" s="163"/>
      <c r="G27" s="163"/>
      <c r="H27" s="163"/>
      <c r="L27" s="82"/>
    </row>
    <row r="28" spans="2:12" s="1" customFormat="1" ht="6.95" customHeight="1" x14ac:dyDescent="0.2">
      <c r="B28" s="25"/>
      <c r="L28" s="25"/>
    </row>
    <row r="29" spans="2:12" s="1" customFormat="1" ht="6.95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 x14ac:dyDescent="0.2">
      <c r="B30" s="25"/>
      <c r="D30" s="83" t="s">
        <v>32</v>
      </c>
      <c r="J30" s="59">
        <f>ROUND(J124, 2)</f>
        <v>0</v>
      </c>
      <c r="L30" s="25"/>
    </row>
    <row r="31" spans="2:12" s="1" customFormat="1" ht="6.95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 x14ac:dyDescent="0.2">
      <c r="B32" s="25"/>
      <c r="F32" s="28" t="s">
        <v>34</v>
      </c>
      <c r="I32" s="28" t="s">
        <v>33</v>
      </c>
      <c r="J32" s="28" t="s">
        <v>35</v>
      </c>
      <c r="L32" s="25"/>
    </row>
    <row r="33" spans="2:12" s="1" customFormat="1" ht="14.45" customHeight="1" x14ac:dyDescent="0.2">
      <c r="B33" s="25"/>
      <c r="D33" s="48" t="s">
        <v>36</v>
      </c>
      <c r="E33" s="22" t="s">
        <v>37</v>
      </c>
      <c r="F33" s="84">
        <f>ROUND((SUM(BE124:BE554)),  2)</f>
        <v>0</v>
      </c>
      <c r="I33" s="85">
        <v>0.21</v>
      </c>
      <c r="J33" s="84">
        <f>ROUND(((SUM(BE124:BE554))*I33),  2)</f>
        <v>0</v>
      </c>
      <c r="L33" s="25"/>
    </row>
    <row r="34" spans="2:12" s="1" customFormat="1" ht="14.45" customHeight="1" x14ac:dyDescent="0.2">
      <c r="B34" s="25"/>
      <c r="E34" s="22" t="s">
        <v>38</v>
      </c>
      <c r="F34" s="84">
        <f>ROUND((SUM(BF124:BF554)),  2)</f>
        <v>0</v>
      </c>
      <c r="I34" s="85">
        <v>0.12</v>
      </c>
      <c r="J34" s="84">
        <f>ROUND(((SUM(BF124:BF554))*I34),  2)</f>
        <v>0</v>
      </c>
      <c r="L34" s="25"/>
    </row>
    <row r="35" spans="2:12" s="1" customFormat="1" ht="14.45" hidden="1" customHeight="1" x14ac:dyDescent="0.2">
      <c r="B35" s="25"/>
      <c r="E35" s="22" t="s">
        <v>39</v>
      </c>
      <c r="F35" s="84">
        <f>ROUND((SUM(BG124:BG554)),  2)</f>
        <v>0</v>
      </c>
      <c r="I35" s="85">
        <v>0.21</v>
      </c>
      <c r="J35" s="84">
        <f>0</f>
        <v>0</v>
      </c>
      <c r="L35" s="25"/>
    </row>
    <row r="36" spans="2:12" s="1" customFormat="1" ht="14.45" hidden="1" customHeight="1" x14ac:dyDescent="0.2">
      <c r="B36" s="25"/>
      <c r="E36" s="22" t="s">
        <v>40</v>
      </c>
      <c r="F36" s="84">
        <f>ROUND((SUM(BH124:BH554)),  2)</f>
        <v>0</v>
      </c>
      <c r="I36" s="85">
        <v>0.12</v>
      </c>
      <c r="J36" s="84">
        <f>0</f>
        <v>0</v>
      </c>
      <c r="L36" s="25"/>
    </row>
    <row r="37" spans="2:12" s="1" customFormat="1" ht="14.45" hidden="1" customHeight="1" x14ac:dyDescent="0.2">
      <c r="B37" s="25"/>
      <c r="E37" s="22" t="s">
        <v>41</v>
      </c>
      <c r="F37" s="84">
        <f>ROUND((SUM(BI124:BI554)),  2)</f>
        <v>0</v>
      </c>
      <c r="I37" s="85">
        <v>0</v>
      </c>
      <c r="J37" s="84">
        <f>0</f>
        <v>0</v>
      </c>
      <c r="L37" s="25"/>
    </row>
    <row r="38" spans="2:12" s="1" customFormat="1" ht="6.95" customHeight="1" x14ac:dyDescent="0.2">
      <c r="B38" s="25"/>
      <c r="L38" s="25"/>
    </row>
    <row r="39" spans="2:12" s="1" customFormat="1" ht="25.35" customHeight="1" x14ac:dyDescent="0.2">
      <c r="B39" s="25"/>
      <c r="C39" s="86"/>
      <c r="D39" s="87" t="s">
        <v>42</v>
      </c>
      <c r="E39" s="50"/>
      <c r="F39" s="50"/>
      <c r="G39" s="88" t="s">
        <v>43</v>
      </c>
      <c r="H39" s="89" t="s">
        <v>44</v>
      </c>
      <c r="I39" s="50"/>
      <c r="J39" s="90">
        <f>SUM(J30:J37)</f>
        <v>0</v>
      </c>
      <c r="K39" s="91"/>
      <c r="L39" s="25"/>
    </row>
    <row r="40" spans="2:12" s="1" customFormat="1" ht="14.45" customHeight="1" x14ac:dyDescent="0.2">
      <c r="B40" s="25"/>
      <c r="L40" s="25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5"/>
      <c r="D50" s="34" t="s">
        <v>45</v>
      </c>
      <c r="E50" s="35"/>
      <c r="F50" s="35"/>
      <c r="G50" s="34" t="s">
        <v>46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5"/>
      <c r="D61" s="36" t="s">
        <v>47</v>
      </c>
      <c r="E61" s="27"/>
      <c r="F61" s="92" t="s">
        <v>48</v>
      </c>
      <c r="G61" s="36" t="s">
        <v>47</v>
      </c>
      <c r="H61" s="27"/>
      <c r="I61" s="27"/>
      <c r="J61" s="93" t="s">
        <v>48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5"/>
      <c r="D65" s="34" t="s">
        <v>49</v>
      </c>
      <c r="E65" s="35"/>
      <c r="F65" s="35"/>
      <c r="G65" s="34" t="s">
        <v>50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5"/>
      <c r="D76" s="36" t="s">
        <v>47</v>
      </c>
      <c r="E76" s="27"/>
      <c r="F76" s="92" t="s">
        <v>48</v>
      </c>
      <c r="G76" s="36" t="s">
        <v>47</v>
      </c>
      <c r="H76" s="27"/>
      <c r="I76" s="27"/>
      <c r="J76" s="93" t="s">
        <v>48</v>
      </c>
      <c r="K76" s="27"/>
      <c r="L76" s="25"/>
    </row>
    <row r="77" spans="2:12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 x14ac:dyDescent="0.2">
      <c r="B82" s="25"/>
      <c r="C82" s="17" t="s">
        <v>98</v>
      </c>
      <c r="L82" s="25"/>
    </row>
    <row r="83" spans="2:47" s="1" customFormat="1" ht="6.95" customHeight="1" x14ac:dyDescent="0.2">
      <c r="B83" s="25"/>
      <c r="L83" s="25"/>
    </row>
    <row r="84" spans="2:47" s="1" customFormat="1" ht="12" customHeight="1" x14ac:dyDescent="0.2">
      <c r="B84" s="25"/>
      <c r="C84" s="22" t="s">
        <v>14</v>
      </c>
      <c r="L84" s="25"/>
    </row>
    <row r="85" spans="2:47" s="1" customFormat="1" ht="16.5" customHeight="1" x14ac:dyDescent="0.2">
      <c r="B85" s="25"/>
      <c r="E85" s="187" t="str">
        <f>E7</f>
        <v>Cyklická obnova trakčního vedení v úseku Řehlovice - Úpořiny</v>
      </c>
      <c r="F85" s="188"/>
      <c r="G85" s="188"/>
      <c r="H85" s="188"/>
      <c r="L85" s="25"/>
    </row>
    <row r="86" spans="2:47" s="1" customFormat="1" ht="12" customHeight="1" x14ac:dyDescent="0.2">
      <c r="B86" s="25"/>
      <c r="C86" s="22" t="s">
        <v>96</v>
      </c>
      <c r="L86" s="25"/>
    </row>
    <row r="87" spans="2:47" s="1" customFormat="1" ht="30" customHeight="1" x14ac:dyDescent="0.2">
      <c r="B87" s="25"/>
      <c r="E87" s="177" t="str">
        <f>E9</f>
        <v>SO 01-31-01 - Oprava trakčního vedení  Řehlovice - Úpořiny</v>
      </c>
      <c r="F87" s="186"/>
      <c r="G87" s="186"/>
      <c r="H87" s="186"/>
      <c r="L87" s="25"/>
    </row>
    <row r="88" spans="2:47" s="1" customFormat="1" ht="6.95" customHeight="1" x14ac:dyDescent="0.2">
      <c r="B88" s="25"/>
      <c r="L88" s="25"/>
    </row>
    <row r="89" spans="2:47" s="1" customFormat="1" ht="12" customHeight="1" x14ac:dyDescent="0.2">
      <c r="B89" s="25"/>
      <c r="C89" s="22" t="s">
        <v>18</v>
      </c>
      <c r="F89" s="20" t="str">
        <f>F12</f>
        <v xml:space="preserve"> </v>
      </c>
      <c r="I89" s="22" t="s">
        <v>20</v>
      </c>
      <c r="J89" s="45" t="str">
        <f>IF(J12="","",J12)</f>
        <v>3. 4. 2025</v>
      </c>
      <c r="L89" s="25"/>
    </row>
    <row r="90" spans="2:47" s="1" customFormat="1" ht="6.95" customHeight="1" x14ac:dyDescent="0.2">
      <c r="B90" s="25"/>
      <c r="L90" s="25"/>
    </row>
    <row r="91" spans="2:47" s="1" customFormat="1" ht="15.2" customHeight="1" x14ac:dyDescent="0.2">
      <c r="B91" s="25"/>
      <c r="C91" s="22" t="s">
        <v>22</v>
      </c>
      <c r="F91" s="20" t="str">
        <f>E15</f>
        <v xml:space="preserve"> </v>
      </c>
      <c r="I91" s="22" t="s">
        <v>26</v>
      </c>
      <c r="J91" s="23" t="str">
        <f>E21</f>
        <v>Ing.Pavel Haušild</v>
      </c>
      <c r="L91" s="25"/>
    </row>
    <row r="92" spans="2:47" s="1" customFormat="1" ht="15.2" customHeight="1" x14ac:dyDescent="0.2">
      <c r="B92" s="25"/>
      <c r="C92" s="22" t="s">
        <v>25</v>
      </c>
      <c r="F92" s="20" t="str">
        <f>IF(E18="","",E18)</f>
        <v xml:space="preserve"> </v>
      </c>
      <c r="I92" s="22" t="s">
        <v>29</v>
      </c>
      <c r="J92" s="23" t="str">
        <f>E24</f>
        <v>SUDOP Praha a.s.</v>
      </c>
      <c r="L92" s="25"/>
    </row>
    <row r="93" spans="2:47" s="1" customFormat="1" ht="10.35" customHeight="1" x14ac:dyDescent="0.2">
      <c r="B93" s="25"/>
      <c r="L93" s="25"/>
    </row>
    <row r="94" spans="2:47" s="1" customFormat="1" ht="29.25" customHeight="1" x14ac:dyDescent="0.2">
      <c r="B94" s="25"/>
      <c r="C94" s="94" t="s">
        <v>99</v>
      </c>
      <c r="D94" s="86"/>
      <c r="E94" s="86"/>
      <c r="F94" s="86"/>
      <c r="G94" s="86"/>
      <c r="H94" s="86"/>
      <c r="I94" s="86"/>
      <c r="J94" s="95" t="s">
        <v>100</v>
      </c>
      <c r="K94" s="86"/>
      <c r="L94" s="25"/>
    </row>
    <row r="95" spans="2:47" s="1" customFormat="1" ht="10.35" customHeight="1" x14ac:dyDescent="0.2">
      <c r="B95" s="25"/>
      <c r="L95" s="25"/>
    </row>
    <row r="96" spans="2:47" s="1" customFormat="1" ht="22.9" customHeight="1" x14ac:dyDescent="0.2">
      <c r="B96" s="25"/>
      <c r="C96" s="96" t="s">
        <v>101</v>
      </c>
      <c r="J96" s="59">
        <f>J124</f>
        <v>0</v>
      </c>
      <c r="L96" s="25"/>
      <c r="AU96" s="13" t="s">
        <v>102</v>
      </c>
    </row>
    <row r="97" spans="2:12" s="8" customFormat="1" ht="24.95" customHeight="1" x14ac:dyDescent="0.2">
      <c r="B97" s="97"/>
      <c r="D97" s="98" t="s">
        <v>103</v>
      </c>
      <c r="E97" s="99"/>
      <c r="F97" s="99"/>
      <c r="G97" s="99"/>
      <c r="H97" s="99"/>
      <c r="I97" s="99"/>
      <c r="J97" s="100">
        <f>J125</f>
        <v>0</v>
      </c>
      <c r="L97" s="97"/>
    </row>
    <row r="98" spans="2:12" s="9" customFormat="1" ht="19.899999999999999" customHeight="1" x14ac:dyDescent="0.2">
      <c r="B98" s="101"/>
      <c r="D98" s="102" t="s">
        <v>104</v>
      </c>
      <c r="E98" s="103"/>
      <c r="F98" s="103"/>
      <c r="G98" s="103"/>
      <c r="H98" s="103"/>
      <c r="I98" s="103"/>
      <c r="J98" s="104">
        <f>J126</f>
        <v>0</v>
      </c>
      <c r="L98" s="101"/>
    </row>
    <row r="99" spans="2:12" s="9" customFormat="1" ht="19.899999999999999" customHeight="1" x14ac:dyDescent="0.2">
      <c r="B99" s="101"/>
      <c r="D99" s="102" t="s">
        <v>105</v>
      </c>
      <c r="E99" s="103"/>
      <c r="F99" s="103"/>
      <c r="G99" s="103"/>
      <c r="H99" s="103"/>
      <c r="I99" s="103"/>
      <c r="J99" s="104">
        <f>J159</f>
        <v>0</v>
      </c>
      <c r="L99" s="101"/>
    </row>
    <row r="100" spans="2:12" s="9" customFormat="1" ht="19.899999999999999" customHeight="1" x14ac:dyDescent="0.2">
      <c r="B100" s="101"/>
      <c r="D100" s="102" t="s">
        <v>106</v>
      </c>
      <c r="E100" s="103"/>
      <c r="F100" s="103"/>
      <c r="G100" s="103"/>
      <c r="H100" s="103"/>
      <c r="I100" s="103"/>
      <c r="J100" s="104">
        <f>J222</f>
        <v>0</v>
      </c>
      <c r="L100" s="101"/>
    </row>
    <row r="101" spans="2:12" s="9" customFormat="1" ht="19.899999999999999" customHeight="1" x14ac:dyDescent="0.2">
      <c r="B101" s="101"/>
      <c r="D101" s="102" t="s">
        <v>107</v>
      </c>
      <c r="E101" s="103"/>
      <c r="F101" s="103"/>
      <c r="G101" s="103"/>
      <c r="H101" s="103"/>
      <c r="I101" s="103"/>
      <c r="J101" s="104">
        <f>J454</f>
        <v>0</v>
      </c>
      <c r="L101" s="101"/>
    </row>
    <row r="102" spans="2:12" s="9" customFormat="1" ht="19.899999999999999" customHeight="1" x14ac:dyDescent="0.2">
      <c r="B102" s="101"/>
      <c r="D102" s="102" t="s">
        <v>108</v>
      </c>
      <c r="E102" s="103"/>
      <c r="F102" s="103"/>
      <c r="G102" s="103"/>
      <c r="H102" s="103"/>
      <c r="I102" s="103"/>
      <c r="J102" s="104">
        <f>J504</f>
        <v>0</v>
      </c>
      <c r="L102" s="101"/>
    </row>
    <row r="103" spans="2:12" s="9" customFormat="1" ht="19.899999999999999" customHeight="1" x14ac:dyDescent="0.2">
      <c r="B103" s="101"/>
      <c r="D103" s="102" t="s">
        <v>109</v>
      </c>
      <c r="E103" s="103"/>
      <c r="F103" s="103"/>
      <c r="G103" s="103"/>
      <c r="H103" s="103"/>
      <c r="I103" s="103"/>
      <c r="J103" s="104">
        <f>J520</f>
        <v>0</v>
      </c>
      <c r="L103" s="101"/>
    </row>
    <row r="104" spans="2:12" s="8" customFormat="1" ht="24.95" customHeight="1" x14ac:dyDescent="0.2">
      <c r="B104" s="97"/>
      <c r="D104" s="98" t="s">
        <v>110</v>
      </c>
      <c r="E104" s="99"/>
      <c r="F104" s="99"/>
      <c r="G104" s="99"/>
      <c r="H104" s="99"/>
      <c r="I104" s="99"/>
      <c r="J104" s="100">
        <f>J529</f>
        <v>0</v>
      </c>
      <c r="L104" s="97"/>
    </row>
    <row r="105" spans="2:12" s="1" customFormat="1" ht="21.75" customHeight="1" x14ac:dyDescent="0.2">
      <c r="B105" s="25"/>
      <c r="L105" s="25"/>
    </row>
    <row r="106" spans="2:12" s="1" customFormat="1" ht="6.95" customHeight="1" x14ac:dyDescent="0.2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25"/>
    </row>
    <row r="110" spans="2:12" s="1" customFormat="1" ht="6.95" customHeight="1" x14ac:dyDescent="0.2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25"/>
    </row>
    <row r="111" spans="2:12" s="1" customFormat="1" ht="24.95" customHeight="1" x14ac:dyDescent="0.2">
      <c r="B111" s="25"/>
      <c r="C111" s="17" t="s">
        <v>111</v>
      </c>
      <c r="L111" s="25"/>
    </row>
    <row r="112" spans="2:12" s="1" customFormat="1" ht="6.95" customHeight="1" x14ac:dyDescent="0.2">
      <c r="B112" s="25"/>
      <c r="L112" s="25"/>
    </row>
    <row r="113" spans="2:65" s="1" customFormat="1" ht="12" customHeight="1" x14ac:dyDescent="0.2">
      <c r="B113" s="25"/>
      <c r="C113" s="22" t="s">
        <v>14</v>
      </c>
      <c r="L113" s="25"/>
    </row>
    <row r="114" spans="2:65" s="1" customFormat="1" ht="16.5" customHeight="1" x14ac:dyDescent="0.2">
      <c r="B114" s="25"/>
      <c r="E114" s="187" t="str">
        <f>E7</f>
        <v>Cyklická obnova trakčního vedení v úseku Řehlovice - Úpořiny</v>
      </c>
      <c r="F114" s="188"/>
      <c r="G114" s="188"/>
      <c r="H114" s="188"/>
      <c r="L114" s="25"/>
    </row>
    <row r="115" spans="2:65" s="1" customFormat="1" ht="12" customHeight="1" x14ac:dyDescent="0.2">
      <c r="B115" s="25"/>
      <c r="C115" s="22" t="s">
        <v>96</v>
      </c>
      <c r="L115" s="25"/>
    </row>
    <row r="116" spans="2:65" s="1" customFormat="1" ht="30" customHeight="1" x14ac:dyDescent="0.2">
      <c r="B116" s="25"/>
      <c r="E116" s="177" t="str">
        <f>E9</f>
        <v>SO 01-31-01 - Oprava trakčního vedení  Řehlovice - Úpořiny</v>
      </c>
      <c r="F116" s="186"/>
      <c r="G116" s="186"/>
      <c r="H116" s="186"/>
      <c r="L116" s="25"/>
    </row>
    <row r="117" spans="2:65" s="1" customFormat="1" ht="6.95" customHeight="1" x14ac:dyDescent="0.2">
      <c r="B117" s="25"/>
      <c r="L117" s="25"/>
    </row>
    <row r="118" spans="2:65" s="1" customFormat="1" ht="12" customHeight="1" x14ac:dyDescent="0.2">
      <c r="B118" s="25"/>
      <c r="C118" s="22" t="s">
        <v>18</v>
      </c>
      <c r="F118" s="20" t="str">
        <f>F12</f>
        <v xml:space="preserve"> </v>
      </c>
      <c r="I118" s="22" t="s">
        <v>20</v>
      </c>
      <c r="J118" s="45" t="str">
        <f>IF(J12="","",J12)</f>
        <v>3. 4. 2025</v>
      </c>
      <c r="L118" s="25"/>
    </row>
    <row r="119" spans="2:65" s="1" customFormat="1" ht="6.95" customHeight="1" x14ac:dyDescent="0.2">
      <c r="B119" s="25"/>
      <c r="L119" s="25"/>
    </row>
    <row r="120" spans="2:65" s="1" customFormat="1" ht="15.2" customHeight="1" x14ac:dyDescent="0.2">
      <c r="B120" s="25"/>
      <c r="C120" s="22" t="s">
        <v>22</v>
      </c>
      <c r="F120" s="20" t="str">
        <f>E15</f>
        <v xml:space="preserve"> </v>
      </c>
      <c r="I120" s="22" t="s">
        <v>26</v>
      </c>
      <c r="J120" s="23" t="str">
        <f>E21</f>
        <v>Ing.Pavel Haušild</v>
      </c>
      <c r="L120" s="25"/>
    </row>
    <row r="121" spans="2:65" s="1" customFormat="1" ht="15.2" customHeight="1" x14ac:dyDescent="0.2">
      <c r="B121" s="25"/>
      <c r="C121" s="22" t="s">
        <v>25</v>
      </c>
      <c r="F121" s="20" t="str">
        <f>IF(E18="","",E18)</f>
        <v xml:space="preserve"> </v>
      </c>
      <c r="I121" s="22" t="s">
        <v>29</v>
      </c>
      <c r="J121" s="23" t="str">
        <f>E24</f>
        <v>SUDOP Praha a.s.</v>
      </c>
      <c r="L121" s="25"/>
    </row>
    <row r="122" spans="2:65" s="1" customFormat="1" ht="10.35" customHeight="1" x14ac:dyDescent="0.2">
      <c r="B122" s="25"/>
      <c r="L122" s="25"/>
    </row>
    <row r="123" spans="2:65" s="10" customFormat="1" ht="29.25" customHeight="1" x14ac:dyDescent="0.2">
      <c r="B123" s="105"/>
      <c r="C123" s="106" t="s">
        <v>112</v>
      </c>
      <c r="D123" s="107" t="s">
        <v>57</v>
      </c>
      <c r="E123" s="107" t="s">
        <v>53</v>
      </c>
      <c r="F123" s="107" t="s">
        <v>54</v>
      </c>
      <c r="G123" s="107" t="s">
        <v>113</v>
      </c>
      <c r="H123" s="107" t="s">
        <v>114</v>
      </c>
      <c r="I123" s="107" t="s">
        <v>115</v>
      </c>
      <c r="J123" s="107" t="s">
        <v>100</v>
      </c>
      <c r="K123" s="108" t="s">
        <v>116</v>
      </c>
      <c r="L123" s="105"/>
      <c r="M123" s="52" t="s">
        <v>1</v>
      </c>
      <c r="N123" s="53" t="s">
        <v>36</v>
      </c>
      <c r="O123" s="53" t="s">
        <v>117</v>
      </c>
      <c r="P123" s="53" t="s">
        <v>118</v>
      </c>
      <c r="Q123" s="53" t="s">
        <v>119</v>
      </c>
      <c r="R123" s="53" t="s">
        <v>120</v>
      </c>
      <c r="S123" s="53" t="s">
        <v>121</v>
      </c>
      <c r="T123" s="54" t="s">
        <v>122</v>
      </c>
    </row>
    <row r="124" spans="2:65" s="1" customFormat="1" ht="22.9" customHeight="1" x14ac:dyDescent="0.25">
      <c r="B124" s="25"/>
      <c r="C124" s="57" t="s">
        <v>123</v>
      </c>
      <c r="J124" s="109">
        <f>BK124</f>
        <v>0</v>
      </c>
      <c r="L124" s="25"/>
      <c r="M124" s="55"/>
      <c r="N124" s="46"/>
      <c r="O124" s="46"/>
      <c r="P124" s="110">
        <f>P125+P529</f>
        <v>8061.2400000000007</v>
      </c>
      <c r="Q124" s="46"/>
      <c r="R124" s="110">
        <f>R125+R529</f>
        <v>28.44</v>
      </c>
      <c r="S124" s="46"/>
      <c r="T124" s="111">
        <f>T125+T529</f>
        <v>0</v>
      </c>
      <c r="AT124" s="13" t="s">
        <v>71</v>
      </c>
      <c r="AU124" s="13" t="s">
        <v>102</v>
      </c>
      <c r="BK124" s="112">
        <f>BK125+BK529</f>
        <v>0</v>
      </c>
    </row>
    <row r="125" spans="2:65" s="11" customFormat="1" ht="25.9" customHeight="1" x14ac:dyDescent="0.2">
      <c r="B125" s="113"/>
      <c r="D125" s="114" t="s">
        <v>71</v>
      </c>
      <c r="E125" s="115" t="s">
        <v>124</v>
      </c>
      <c r="F125" s="115" t="s">
        <v>124</v>
      </c>
      <c r="J125" s="116">
        <f>BK125</f>
        <v>0</v>
      </c>
      <c r="L125" s="113"/>
      <c r="M125" s="117"/>
      <c r="P125" s="118">
        <f>P126+P159+P222+P454+P504+P520</f>
        <v>8061.2400000000007</v>
      </c>
      <c r="R125" s="118">
        <f>R126+R159+R222+R454+R504+R520</f>
        <v>28.44</v>
      </c>
      <c r="T125" s="119">
        <f>T126+T159+T222+T454+T504+T520</f>
        <v>0</v>
      </c>
      <c r="AR125" s="114" t="s">
        <v>80</v>
      </c>
      <c r="AT125" s="120" t="s">
        <v>71</v>
      </c>
      <c r="AU125" s="120" t="s">
        <v>72</v>
      </c>
      <c r="AY125" s="114" t="s">
        <v>125</v>
      </c>
      <c r="BK125" s="121">
        <f>BK126+BK159+BK222+BK454+BK504+BK520</f>
        <v>0</v>
      </c>
    </row>
    <row r="126" spans="2:65" s="11" customFormat="1" ht="22.9" customHeight="1" x14ac:dyDescent="0.2">
      <c r="B126" s="113"/>
      <c r="D126" s="114" t="s">
        <v>71</v>
      </c>
      <c r="E126" s="122" t="s">
        <v>126</v>
      </c>
      <c r="F126" s="122" t="s">
        <v>127</v>
      </c>
      <c r="J126" s="123">
        <f>BK126</f>
        <v>0</v>
      </c>
      <c r="L126" s="113"/>
      <c r="M126" s="117"/>
      <c r="P126" s="118">
        <f>SUM(P127:P158)</f>
        <v>0</v>
      </c>
      <c r="R126" s="118">
        <f>SUM(R127:R158)</f>
        <v>0</v>
      </c>
      <c r="T126" s="119">
        <f>SUM(T127:T158)</f>
        <v>0</v>
      </c>
      <c r="AR126" s="114" t="s">
        <v>80</v>
      </c>
      <c r="AT126" s="120" t="s">
        <v>71</v>
      </c>
      <c r="AU126" s="120" t="s">
        <v>80</v>
      </c>
      <c r="AY126" s="114" t="s">
        <v>125</v>
      </c>
      <c r="BK126" s="121">
        <f>SUM(BK127:BK158)</f>
        <v>0</v>
      </c>
    </row>
    <row r="127" spans="2:65" s="1" customFormat="1" ht="16.5" customHeight="1" x14ac:dyDescent="0.2">
      <c r="B127" s="25"/>
      <c r="C127" s="124" t="s">
        <v>80</v>
      </c>
      <c r="D127" s="124" t="s">
        <v>128</v>
      </c>
      <c r="E127" s="125" t="s">
        <v>129</v>
      </c>
      <c r="F127" s="126" t="s">
        <v>130</v>
      </c>
      <c r="G127" s="127" t="s">
        <v>131</v>
      </c>
      <c r="H127" s="128">
        <v>28</v>
      </c>
      <c r="I127" s="129"/>
      <c r="J127" s="129">
        <f>ROUND(I127*H127,2)</f>
        <v>0</v>
      </c>
      <c r="K127" s="126" t="s">
        <v>282</v>
      </c>
      <c r="L127" s="25"/>
      <c r="M127" s="130" t="s">
        <v>1</v>
      </c>
      <c r="N127" s="131" t="s">
        <v>37</v>
      </c>
      <c r="O127" s="132">
        <v>0</v>
      </c>
      <c r="P127" s="132">
        <f>O127*H127</f>
        <v>0</v>
      </c>
      <c r="Q127" s="132">
        <v>0</v>
      </c>
      <c r="R127" s="132">
        <f>Q127*H127</f>
        <v>0</v>
      </c>
      <c r="S127" s="132">
        <v>0</v>
      </c>
      <c r="T127" s="133">
        <f>S127*H127</f>
        <v>0</v>
      </c>
      <c r="AR127" s="134" t="s">
        <v>132</v>
      </c>
      <c r="AT127" s="134" t="s">
        <v>128</v>
      </c>
      <c r="AU127" s="134" t="s">
        <v>82</v>
      </c>
      <c r="AY127" s="13" t="s">
        <v>125</v>
      </c>
      <c r="BE127" s="135">
        <f>IF(N127="základní",J127,0)</f>
        <v>0</v>
      </c>
      <c r="BF127" s="135">
        <f>IF(N127="snížená",J127,0)</f>
        <v>0</v>
      </c>
      <c r="BG127" s="135">
        <f>IF(N127="zákl. přenesená",J127,0)</f>
        <v>0</v>
      </c>
      <c r="BH127" s="135">
        <f>IF(N127="sníž. přenesená",J127,0)</f>
        <v>0</v>
      </c>
      <c r="BI127" s="135">
        <f>IF(N127="nulová",J127,0)</f>
        <v>0</v>
      </c>
      <c r="BJ127" s="13" t="s">
        <v>80</v>
      </c>
      <c r="BK127" s="135">
        <f>ROUND(I127*H127,2)</f>
        <v>0</v>
      </c>
      <c r="BL127" s="13" t="s">
        <v>132</v>
      </c>
      <c r="BM127" s="134" t="s">
        <v>133</v>
      </c>
    </row>
    <row r="128" spans="2:65" s="1" customFormat="1" ht="39" x14ac:dyDescent="0.2">
      <c r="B128" s="25"/>
      <c r="D128" s="136" t="s">
        <v>134</v>
      </c>
      <c r="F128" s="137" t="s">
        <v>135</v>
      </c>
      <c r="L128" s="25"/>
      <c r="M128" s="138"/>
      <c r="T128" s="49"/>
      <c r="AT128" s="13" t="s">
        <v>134</v>
      </c>
      <c r="AU128" s="13" t="s">
        <v>82</v>
      </c>
    </row>
    <row r="129" spans="2:65" s="1" customFormat="1" ht="24.2" customHeight="1" x14ac:dyDescent="0.2">
      <c r="B129" s="25"/>
      <c r="C129" s="139" t="s">
        <v>82</v>
      </c>
      <c r="D129" s="139" t="s">
        <v>136</v>
      </c>
      <c r="E129" s="140" t="s">
        <v>137</v>
      </c>
      <c r="F129" s="141" t="s">
        <v>138</v>
      </c>
      <c r="G129" s="142" t="s">
        <v>131</v>
      </c>
      <c r="H129" s="143">
        <v>28</v>
      </c>
      <c r="I129" s="144"/>
      <c r="J129" s="144">
        <f>ROUND(I129*H129,2)</f>
        <v>0</v>
      </c>
      <c r="K129" s="141" t="s">
        <v>282</v>
      </c>
      <c r="L129" s="145"/>
      <c r="M129" s="146" t="s">
        <v>1</v>
      </c>
      <c r="N129" s="147" t="s">
        <v>37</v>
      </c>
      <c r="O129" s="132">
        <v>0</v>
      </c>
      <c r="P129" s="132">
        <f>O129*H129</f>
        <v>0</v>
      </c>
      <c r="Q129" s="132">
        <v>0</v>
      </c>
      <c r="R129" s="132">
        <f>Q129*H129</f>
        <v>0</v>
      </c>
      <c r="S129" s="132">
        <v>0</v>
      </c>
      <c r="T129" s="133">
        <f>S129*H129</f>
        <v>0</v>
      </c>
      <c r="AR129" s="134" t="s">
        <v>132</v>
      </c>
      <c r="AT129" s="134" t="s">
        <v>136</v>
      </c>
      <c r="AU129" s="134" t="s">
        <v>82</v>
      </c>
      <c r="AY129" s="13" t="s">
        <v>125</v>
      </c>
      <c r="BE129" s="135">
        <f>IF(N129="základní",J129,0)</f>
        <v>0</v>
      </c>
      <c r="BF129" s="135">
        <f>IF(N129="snížená",J129,0)</f>
        <v>0</v>
      </c>
      <c r="BG129" s="135">
        <f>IF(N129="zákl. přenesená",J129,0)</f>
        <v>0</v>
      </c>
      <c r="BH129" s="135">
        <f>IF(N129="sníž. přenesená",J129,0)</f>
        <v>0</v>
      </c>
      <c r="BI129" s="135">
        <f>IF(N129="nulová",J129,0)</f>
        <v>0</v>
      </c>
      <c r="BJ129" s="13" t="s">
        <v>80</v>
      </c>
      <c r="BK129" s="135">
        <f>ROUND(I129*H129,2)</f>
        <v>0</v>
      </c>
      <c r="BL129" s="13" t="s">
        <v>132</v>
      </c>
      <c r="BM129" s="134" t="s">
        <v>139</v>
      </c>
    </row>
    <row r="130" spans="2:65" s="1" customFormat="1" x14ac:dyDescent="0.2">
      <c r="B130" s="25"/>
      <c r="D130" s="136" t="s">
        <v>134</v>
      </c>
      <c r="F130" s="137" t="s">
        <v>138</v>
      </c>
      <c r="L130" s="25"/>
      <c r="M130" s="138"/>
      <c r="T130" s="49"/>
      <c r="AT130" s="13" t="s">
        <v>134</v>
      </c>
      <c r="AU130" s="13" t="s">
        <v>82</v>
      </c>
    </row>
    <row r="131" spans="2:65" s="1" customFormat="1" ht="37.9" customHeight="1" x14ac:dyDescent="0.2">
      <c r="B131" s="25"/>
      <c r="C131" s="124" t="s">
        <v>140</v>
      </c>
      <c r="D131" s="124" t="s">
        <v>128</v>
      </c>
      <c r="E131" s="125" t="s">
        <v>141</v>
      </c>
      <c r="F131" s="126" t="s">
        <v>142</v>
      </c>
      <c r="G131" s="127" t="s">
        <v>143</v>
      </c>
      <c r="H131" s="128">
        <v>1489.5</v>
      </c>
      <c r="I131" s="129"/>
      <c r="J131" s="129">
        <f>ROUND(I131*H131,2)</f>
        <v>0</v>
      </c>
      <c r="K131" s="126" t="s">
        <v>282</v>
      </c>
      <c r="L131" s="25"/>
      <c r="M131" s="130" t="s">
        <v>1</v>
      </c>
      <c r="N131" s="131" t="s">
        <v>37</v>
      </c>
      <c r="O131" s="132">
        <v>0</v>
      </c>
      <c r="P131" s="132">
        <f>O131*H131</f>
        <v>0</v>
      </c>
      <c r="Q131" s="132">
        <v>0</v>
      </c>
      <c r="R131" s="132">
        <f>Q131*H131</f>
        <v>0</v>
      </c>
      <c r="S131" s="132">
        <v>0</v>
      </c>
      <c r="T131" s="133">
        <f>S131*H131</f>
        <v>0</v>
      </c>
      <c r="AR131" s="134" t="s">
        <v>132</v>
      </c>
      <c r="AT131" s="134" t="s">
        <v>128</v>
      </c>
      <c r="AU131" s="134" t="s">
        <v>82</v>
      </c>
      <c r="AY131" s="13" t="s">
        <v>125</v>
      </c>
      <c r="BE131" s="135">
        <f>IF(N131="základní",J131,0)</f>
        <v>0</v>
      </c>
      <c r="BF131" s="135">
        <f>IF(N131="snížená",J131,0)</f>
        <v>0</v>
      </c>
      <c r="BG131" s="135">
        <f>IF(N131="zákl. přenesená",J131,0)</f>
        <v>0</v>
      </c>
      <c r="BH131" s="135">
        <f>IF(N131="sníž. přenesená",J131,0)</f>
        <v>0</v>
      </c>
      <c r="BI131" s="135">
        <f>IF(N131="nulová",J131,0)</f>
        <v>0</v>
      </c>
      <c r="BJ131" s="13" t="s">
        <v>80</v>
      </c>
      <c r="BK131" s="135">
        <f>ROUND(I131*H131,2)</f>
        <v>0</v>
      </c>
      <c r="BL131" s="13" t="s">
        <v>132</v>
      </c>
      <c r="BM131" s="134" t="s">
        <v>144</v>
      </c>
    </row>
    <row r="132" spans="2:65" s="1" customFormat="1" ht="58.5" x14ac:dyDescent="0.2">
      <c r="B132" s="25"/>
      <c r="D132" s="136" t="s">
        <v>134</v>
      </c>
      <c r="F132" s="137" t="s">
        <v>145</v>
      </c>
      <c r="L132" s="25"/>
      <c r="M132" s="138"/>
      <c r="T132" s="49"/>
      <c r="AT132" s="13" t="s">
        <v>134</v>
      </c>
      <c r="AU132" s="13" t="s">
        <v>82</v>
      </c>
    </row>
    <row r="133" spans="2:65" s="1" customFormat="1" ht="24.2" customHeight="1" x14ac:dyDescent="0.2">
      <c r="B133" s="25"/>
      <c r="C133" s="139" t="s">
        <v>146</v>
      </c>
      <c r="D133" s="139" t="s">
        <v>136</v>
      </c>
      <c r="E133" s="140" t="s">
        <v>147</v>
      </c>
      <c r="F133" s="141" t="s">
        <v>148</v>
      </c>
      <c r="G133" s="142" t="s">
        <v>143</v>
      </c>
      <c r="H133" s="143">
        <v>1489.5</v>
      </c>
      <c r="I133" s="144"/>
      <c r="J133" s="144">
        <f>ROUND(I133*H133,2)</f>
        <v>0</v>
      </c>
      <c r="K133" s="141" t="s">
        <v>282</v>
      </c>
      <c r="L133" s="145"/>
      <c r="M133" s="146" t="s">
        <v>1</v>
      </c>
      <c r="N133" s="147" t="s">
        <v>37</v>
      </c>
      <c r="O133" s="132">
        <v>0</v>
      </c>
      <c r="P133" s="132">
        <f>O133*H133</f>
        <v>0</v>
      </c>
      <c r="Q133" s="132">
        <v>0</v>
      </c>
      <c r="R133" s="132">
        <f>Q133*H133</f>
        <v>0</v>
      </c>
      <c r="S133" s="132">
        <v>0</v>
      </c>
      <c r="T133" s="133">
        <f>S133*H133</f>
        <v>0</v>
      </c>
      <c r="AR133" s="134" t="s">
        <v>132</v>
      </c>
      <c r="AT133" s="134" t="s">
        <v>136</v>
      </c>
      <c r="AU133" s="134" t="s">
        <v>82</v>
      </c>
      <c r="AY133" s="13" t="s">
        <v>125</v>
      </c>
      <c r="BE133" s="135">
        <f>IF(N133="základní",J133,0)</f>
        <v>0</v>
      </c>
      <c r="BF133" s="135">
        <f>IF(N133="snížená",J133,0)</f>
        <v>0</v>
      </c>
      <c r="BG133" s="135">
        <f>IF(N133="zákl. přenesená",J133,0)</f>
        <v>0</v>
      </c>
      <c r="BH133" s="135">
        <f>IF(N133="sníž. přenesená",J133,0)</f>
        <v>0</v>
      </c>
      <c r="BI133" s="135">
        <f>IF(N133="nulová",J133,0)</f>
        <v>0</v>
      </c>
      <c r="BJ133" s="13" t="s">
        <v>80</v>
      </c>
      <c r="BK133" s="135">
        <f>ROUND(I133*H133,2)</f>
        <v>0</v>
      </c>
      <c r="BL133" s="13" t="s">
        <v>132</v>
      </c>
      <c r="BM133" s="134" t="s">
        <v>149</v>
      </c>
    </row>
    <row r="134" spans="2:65" s="1" customFormat="1" x14ac:dyDescent="0.2">
      <c r="B134" s="25"/>
      <c r="D134" s="136" t="s">
        <v>134</v>
      </c>
      <c r="F134" s="137" t="s">
        <v>148</v>
      </c>
      <c r="L134" s="25"/>
      <c r="M134" s="138"/>
      <c r="T134" s="49"/>
      <c r="AT134" s="13" t="s">
        <v>134</v>
      </c>
      <c r="AU134" s="13" t="s">
        <v>82</v>
      </c>
    </row>
    <row r="135" spans="2:65" s="1" customFormat="1" ht="19.5" x14ac:dyDescent="0.2">
      <c r="B135" s="25"/>
      <c r="D135" s="136" t="s">
        <v>150</v>
      </c>
      <c r="F135" s="148" t="s">
        <v>151</v>
      </c>
      <c r="L135" s="25"/>
      <c r="M135" s="138"/>
      <c r="T135" s="49"/>
      <c r="AT135" s="13" t="s">
        <v>150</v>
      </c>
      <c r="AU135" s="13" t="s">
        <v>82</v>
      </c>
    </row>
    <row r="136" spans="2:65" s="1" customFormat="1" ht="24.2" customHeight="1" x14ac:dyDescent="0.2">
      <c r="B136" s="25"/>
      <c r="C136" s="139" t="s">
        <v>152</v>
      </c>
      <c r="D136" s="139" t="s">
        <v>136</v>
      </c>
      <c r="E136" s="140" t="s">
        <v>153</v>
      </c>
      <c r="F136" s="141" t="s">
        <v>154</v>
      </c>
      <c r="G136" s="142" t="s">
        <v>131</v>
      </c>
      <c r="H136" s="143">
        <v>844</v>
      </c>
      <c r="I136" s="144"/>
      <c r="J136" s="144">
        <f>ROUND(I136*H136,2)</f>
        <v>0</v>
      </c>
      <c r="K136" s="141" t="s">
        <v>282</v>
      </c>
      <c r="L136" s="145"/>
      <c r="M136" s="146" t="s">
        <v>1</v>
      </c>
      <c r="N136" s="147" t="s">
        <v>37</v>
      </c>
      <c r="O136" s="132">
        <v>0</v>
      </c>
      <c r="P136" s="132">
        <f>O136*H136</f>
        <v>0</v>
      </c>
      <c r="Q136" s="132">
        <v>0</v>
      </c>
      <c r="R136" s="132">
        <f>Q136*H136</f>
        <v>0</v>
      </c>
      <c r="S136" s="132">
        <v>0</v>
      </c>
      <c r="T136" s="133">
        <f>S136*H136</f>
        <v>0</v>
      </c>
      <c r="AR136" s="134" t="s">
        <v>132</v>
      </c>
      <c r="AT136" s="134" t="s">
        <v>136</v>
      </c>
      <c r="AU136" s="134" t="s">
        <v>82</v>
      </c>
      <c r="AY136" s="13" t="s">
        <v>125</v>
      </c>
      <c r="BE136" s="135">
        <f>IF(N136="základní",J136,0)</f>
        <v>0</v>
      </c>
      <c r="BF136" s="135">
        <f>IF(N136="snížená",J136,0)</f>
        <v>0</v>
      </c>
      <c r="BG136" s="135">
        <f>IF(N136="zákl. přenesená",J136,0)</f>
        <v>0</v>
      </c>
      <c r="BH136" s="135">
        <f>IF(N136="sníž. přenesená",J136,0)</f>
        <v>0</v>
      </c>
      <c r="BI136" s="135">
        <f>IF(N136="nulová",J136,0)</f>
        <v>0</v>
      </c>
      <c r="BJ136" s="13" t="s">
        <v>80</v>
      </c>
      <c r="BK136" s="135">
        <f>ROUND(I136*H136,2)</f>
        <v>0</v>
      </c>
      <c r="BL136" s="13" t="s">
        <v>132</v>
      </c>
      <c r="BM136" s="134" t="s">
        <v>155</v>
      </c>
    </row>
    <row r="137" spans="2:65" s="1" customFormat="1" x14ac:dyDescent="0.2">
      <c r="B137" s="25"/>
      <c r="D137" s="136" t="s">
        <v>134</v>
      </c>
      <c r="F137" s="137" t="s">
        <v>154</v>
      </c>
      <c r="L137" s="25"/>
      <c r="M137" s="138"/>
      <c r="T137" s="49"/>
      <c r="AT137" s="13" t="s">
        <v>134</v>
      </c>
      <c r="AU137" s="13" t="s">
        <v>82</v>
      </c>
    </row>
    <row r="138" spans="2:65" s="1" customFormat="1" ht="19.5" x14ac:dyDescent="0.2">
      <c r="B138" s="25"/>
      <c r="D138" s="136" t="s">
        <v>150</v>
      </c>
      <c r="F138" s="148" t="s">
        <v>151</v>
      </c>
      <c r="L138" s="25"/>
      <c r="M138" s="138"/>
      <c r="T138" s="49"/>
      <c r="AT138" s="13" t="s">
        <v>150</v>
      </c>
      <c r="AU138" s="13" t="s">
        <v>82</v>
      </c>
    </row>
    <row r="139" spans="2:65" s="1" customFormat="1" ht="24.2" customHeight="1" x14ac:dyDescent="0.2">
      <c r="B139" s="25"/>
      <c r="C139" s="139" t="s">
        <v>156</v>
      </c>
      <c r="D139" s="139" t="s">
        <v>136</v>
      </c>
      <c r="E139" s="140" t="s">
        <v>157</v>
      </c>
      <c r="F139" s="141" t="s">
        <v>158</v>
      </c>
      <c r="G139" s="142" t="s">
        <v>131</v>
      </c>
      <c r="H139" s="143">
        <v>720</v>
      </c>
      <c r="I139" s="144"/>
      <c r="J139" s="144">
        <f>ROUND(I139*H139,2)</f>
        <v>0</v>
      </c>
      <c r="K139" s="141" t="s">
        <v>282</v>
      </c>
      <c r="L139" s="145"/>
      <c r="M139" s="146" t="s">
        <v>1</v>
      </c>
      <c r="N139" s="147" t="s">
        <v>37</v>
      </c>
      <c r="O139" s="132">
        <v>0</v>
      </c>
      <c r="P139" s="132">
        <f>O139*H139</f>
        <v>0</v>
      </c>
      <c r="Q139" s="132">
        <v>0</v>
      </c>
      <c r="R139" s="132">
        <f>Q139*H139</f>
        <v>0</v>
      </c>
      <c r="S139" s="132">
        <v>0</v>
      </c>
      <c r="T139" s="133">
        <f>S139*H139</f>
        <v>0</v>
      </c>
      <c r="AR139" s="134" t="s">
        <v>132</v>
      </c>
      <c r="AT139" s="134" t="s">
        <v>136</v>
      </c>
      <c r="AU139" s="134" t="s">
        <v>82</v>
      </c>
      <c r="AY139" s="13" t="s">
        <v>125</v>
      </c>
      <c r="BE139" s="135">
        <f>IF(N139="základní",J139,0)</f>
        <v>0</v>
      </c>
      <c r="BF139" s="135">
        <f>IF(N139="snížená",J139,0)</f>
        <v>0</v>
      </c>
      <c r="BG139" s="135">
        <f>IF(N139="zákl. přenesená",J139,0)</f>
        <v>0</v>
      </c>
      <c r="BH139" s="135">
        <f>IF(N139="sníž. přenesená",J139,0)</f>
        <v>0</v>
      </c>
      <c r="BI139" s="135">
        <f>IF(N139="nulová",J139,0)</f>
        <v>0</v>
      </c>
      <c r="BJ139" s="13" t="s">
        <v>80</v>
      </c>
      <c r="BK139" s="135">
        <f>ROUND(I139*H139,2)</f>
        <v>0</v>
      </c>
      <c r="BL139" s="13" t="s">
        <v>132</v>
      </c>
      <c r="BM139" s="134" t="s">
        <v>159</v>
      </c>
    </row>
    <row r="140" spans="2:65" s="1" customFormat="1" ht="19.5" x14ac:dyDescent="0.2">
      <c r="B140" s="25"/>
      <c r="D140" s="136" t="s">
        <v>134</v>
      </c>
      <c r="F140" s="137" t="s">
        <v>158</v>
      </c>
      <c r="L140" s="25"/>
      <c r="M140" s="138"/>
      <c r="T140" s="49"/>
      <c r="AT140" s="13" t="s">
        <v>134</v>
      </c>
      <c r="AU140" s="13" t="s">
        <v>82</v>
      </c>
    </row>
    <row r="141" spans="2:65" s="1" customFormat="1" ht="19.5" x14ac:dyDescent="0.2">
      <c r="B141" s="25"/>
      <c r="D141" s="136" t="s">
        <v>150</v>
      </c>
      <c r="F141" s="148" t="s">
        <v>151</v>
      </c>
      <c r="L141" s="25"/>
      <c r="M141" s="138"/>
      <c r="T141" s="49"/>
      <c r="AT141" s="13" t="s">
        <v>150</v>
      </c>
      <c r="AU141" s="13" t="s">
        <v>82</v>
      </c>
    </row>
    <row r="142" spans="2:65" s="1" customFormat="1" ht="21.75" customHeight="1" x14ac:dyDescent="0.2">
      <c r="B142" s="25"/>
      <c r="C142" s="139" t="s">
        <v>160</v>
      </c>
      <c r="D142" s="139" t="s">
        <v>136</v>
      </c>
      <c r="E142" s="140" t="s">
        <v>161</v>
      </c>
      <c r="F142" s="141" t="s">
        <v>162</v>
      </c>
      <c r="G142" s="142" t="s">
        <v>131</v>
      </c>
      <c r="H142" s="143">
        <v>206</v>
      </c>
      <c r="I142" s="144"/>
      <c r="J142" s="144">
        <f>ROUND(I142*H142,2)</f>
        <v>0</v>
      </c>
      <c r="K142" s="141" t="s">
        <v>282</v>
      </c>
      <c r="L142" s="145"/>
      <c r="M142" s="146" t="s">
        <v>1</v>
      </c>
      <c r="N142" s="147" t="s">
        <v>37</v>
      </c>
      <c r="O142" s="132">
        <v>0</v>
      </c>
      <c r="P142" s="132">
        <f>O142*H142</f>
        <v>0</v>
      </c>
      <c r="Q142" s="132">
        <v>0</v>
      </c>
      <c r="R142" s="132">
        <f>Q142*H142</f>
        <v>0</v>
      </c>
      <c r="S142" s="132">
        <v>0</v>
      </c>
      <c r="T142" s="133">
        <f>S142*H142</f>
        <v>0</v>
      </c>
      <c r="AR142" s="134" t="s">
        <v>132</v>
      </c>
      <c r="AT142" s="134" t="s">
        <v>136</v>
      </c>
      <c r="AU142" s="134" t="s">
        <v>82</v>
      </c>
      <c r="AY142" s="13" t="s">
        <v>125</v>
      </c>
      <c r="BE142" s="135">
        <f>IF(N142="základní",J142,0)</f>
        <v>0</v>
      </c>
      <c r="BF142" s="135">
        <f>IF(N142="snížená",J142,0)</f>
        <v>0</v>
      </c>
      <c r="BG142" s="135">
        <f>IF(N142="zákl. přenesená",J142,0)</f>
        <v>0</v>
      </c>
      <c r="BH142" s="135">
        <f>IF(N142="sníž. přenesená",J142,0)</f>
        <v>0</v>
      </c>
      <c r="BI142" s="135">
        <f>IF(N142="nulová",J142,0)</f>
        <v>0</v>
      </c>
      <c r="BJ142" s="13" t="s">
        <v>80</v>
      </c>
      <c r="BK142" s="135">
        <f>ROUND(I142*H142,2)</f>
        <v>0</v>
      </c>
      <c r="BL142" s="13" t="s">
        <v>132</v>
      </c>
      <c r="BM142" s="134" t="s">
        <v>163</v>
      </c>
    </row>
    <row r="143" spans="2:65" s="1" customFormat="1" x14ac:dyDescent="0.2">
      <c r="B143" s="25"/>
      <c r="D143" s="136" t="s">
        <v>134</v>
      </c>
      <c r="F143" s="137" t="s">
        <v>162</v>
      </c>
      <c r="L143" s="25"/>
      <c r="M143" s="138"/>
      <c r="T143" s="49"/>
      <c r="AT143" s="13" t="s">
        <v>134</v>
      </c>
      <c r="AU143" s="13" t="s">
        <v>82</v>
      </c>
    </row>
    <row r="144" spans="2:65" s="1" customFormat="1" ht="19.5" x14ac:dyDescent="0.2">
      <c r="B144" s="25"/>
      <c r="D144" s="136" t="s">
        <v>150</v>
      </c>
      <c r="F144" s="148" t="s">
        <v>151</v>
      </c>
      <c r="L144" s="25"/>
      <c r="M144" s="138"/>
      <c r="T144" s="49"/>
      <c r="AT144" s="13" t="s">
        <v>150</v>
      </c>
      <c r="AU144" s="13" t="s">
        <v>82</v>
      </c>
    </row>
    <row r="145" spans="2:65" s="1" customFormat="1" ht="24.2" customHeight="1" x14ac:dyDescent="0.2">
      <c r="B145" s="25"/>
      <c r="C145" s="124" t="s">
        <v>164</v>
      </c>
      <c r="D145" s="124" t="s">
        <v>128</v>
      </c>
      <c r="E145" s="125" t="s">
        <v>165</v>
      </c>
      <c r="F145" s="126" t="s">
        <v>166</v>
      </c>
      <c r="G145" s="127" t="s">
        <v>131</v>
      </c>
      <c r="H145" s="128">
        <v>9</v>
      </c>
      <c r="I145" s="129"/>
      <c r="J145" s="129">
        <f>ROUND(I145*H145,2)</f>
        <v>0</v>
      </c>
      <c r="K145" s="126" t="s">
        <v>282</v>
      </c>
      <c r="L145" s="25"/>
      <c r="M145" s="130" t="s">
        <v>1</v>
      </c>
      <c r="N145" s="131" t="s">
        <v>37</v>
      </c>
      <c r="O145" s="132">
        <v>0</v>
      </c>
      <c r="P145" s="132">
        <f>O145*H145</f>
        <v>0</v>
      </c>
      <c r="Q145" s="132">
        <v>0</v>
      </c>
      <c r="R145" s="132">
        <f>Q145*H145</f>
        <v>0</v>
      </c>
      <c r="S145" s="132">
        <v>0</v>
      </c>
      <c r="T145" s="133">
        <f>S145*H145</f>
        <v>0</v>
      </c>
      <c r="AR145" s="134" t="s">
        <v>132</v>
      </c>
      <c r="AT145" s="134" t="s">
        <v>128</v>
      </c>
      <c r="AU145" s="134" t="s">
        <v>82</v>
      </c>
      <c r="AY145" s="13" t="s">
        <v>125</v>
      </c>
      <c r="BE145" s="135">
        <f>IF(N145="základní",J145,0)</f>
        <v>0</v>
      </c>
      <c r="BF145" s="135">
        <f>IF(N145="snížená",J145,0)</f>
        <v>0</v>
      </c>
      <c r="BG145" s="135">
        <f>IF(N145="zákl. přenesená",J145,0)</f>
        <v>0</v>
      </c>
      <c r="BH145" s="135">
        <f>IF(N145="sníž. přenesená",J145,0)</f>
        <v>0</v>
      </c>
      <c r="BI145" s="135">
        <f>IF(N145="nulová",J145,0)</f>
        <v>0</v>
      </c>
      <c r="BJ145" s="13" t="s">
        <v>80</v>
      </c>
      <c r="BK145" s="135">
        <f>ROUND(I145*H145,2)</f>
        <v>0</v>
      </c>
      <c r="BL145" s="13" t="s">
        <v>132</v>
      </c>
      <c r="BM145" s="134" t="s">
        <v>167</v>
      </c>
    </row>
    <row r="146" spans="2:65" s="1" customFormat="1" ht="29.25" x14ac:dyDescent="0.2">
      <c r="B146" s="25"/>
      <c r="D146" s="136" t="s">
        <v>134</v>
      </c>
      <c r="F146" s="137" t="s">
        <v>168</v>
      </c>
      <c r="L146" s="25"/>
      <c r="M146" s="138"/>
      <c r="T146" s="49"/>
      <c r="AT146" s="13" t="s">
        <v>134</v>
      </c>
      <c r="AU146" s="13" t="s">
        <v>82</v>
      </c>
    </row>
    <row r="147" spans="2:65" s="1" customFormat="1" ht="24.2" customHeight="1" x14ac:dyDescent="0.2">
      <c r="B147" s="25"/>
      <c r="C147" s="139" t="s">
        <v>169</v>
      </c>
      <c r="D147" s="139" t="s">
        <v>136</v>
      </c>
      <c r="E147" s="140" t="s">
        <v>170</v>
      </c>
      <c r="F147" s="141" t="s">
        <v>171</v>
      </c>
      <c r="G147" s="142" t="s">
        <v>131</v>
      </c>
      <c r="H147" s="143">
        <v>9</v>
      </c>
      <c r="I147" s="144"/>
      <c r="J147" s="144">
        <f>ROUND(I147*H147,2)</f>
        <v>0</v>
      </c>
      <c r="K147" s="141" t="s">
        <v>282</v>
      </c>
      <c r="L147" s="145"/>
      <c r="M147" s="146" t="s">
        <v>1</v>
      </c>
      <c r="N147" s="147" t="s">
        <v>37</v>
      </c>
      <c r="O147" s="132">
        <v>0</v>
      </c>
      <c r="P147" s="132">
        <f>O147*H147</f>
        <v>0</v>
      </c>
      <c r="Q147" s="132">
        <v>0</v>
      </c>
      <c r="R147" s="132">
        <f>Q147*H147</f>
        <v>0</v>
      </c>
      <c r="S147" s="132">
        <v>0</v>
      </c>
      <c r="T147" s="133">
        <f>S147*H147</f>
        <v>0</v>
      </c>
      <c r="AR147" s="134" t="s">
        <v>132</v>
      </c>
      <c r="AT147" s="134" t="s">
        <v>136</v>
      </c>
      <c r="AU147" s="134" t="s">
        <v>82</v>
      </c>
      <c r="AY147" s="13" t="s">
        <v>125</v>
      </c>
      <c r="BE147" s="135">
        <f>IF(N147="základní",J147,0)</f>
        <v>0</v>
      </c>
      <c r="BF147" s="135">
        <f>IF(N147="snížená",J147,0)</f>
        <v>0</v>
      </c>
      <c r="BG147" s="135">
        <f>IF(N147="zákl. přenesená",J147,0)</f>
        <v>0</v>
      </c>
      <c r="BH147" s="135">
        <f>IF(N147="sníž. přenesená",J147,0)</f>
        <v>0</v>
      </c>
      <c r="BI147" s="135">
        <f>IF(N147="nulová",J147,0)</f>
        <v>0</v>
      </c>
      <c r="BJ147" s="13" t="s">
        <v>80</v>
      </c>
      <c r="BK147" s="135">
        <f>ROUND(I147*H147,2)</f>
        <v>0</v>
      </c>
      <c r="BL147" s="13" t="s">
        <v>132</v>
      </c>
      <c r="BM147" s="134" t="s">
        <v>172</v>
      </c>
    </row>
    <row r="148" spans="2:65" s="1" customFormat="1" ht="19.5" x14ac:dyDescent="0.2">
      <c r="B148" s="25"/>
      <c r="D148" s="136" t="s">
        <v>134</v>
      </c>
      <c r="F148" s="137" t="s">
        <v>171</v>
      </c>
      <c r="L148" s="25"/>
      <c r="M148" s="138"/>
      <c r="T148" s="49"/>
      <c r="AT148" s="13" t="s">
        <v>134</v>
      </c>
      <c r="AU148" s="13" t="s">
        <v>82</v>
      </c>
    </row>
    <row r="149" spans="2:65" s="1" customFormat="1" ht="19.5" x14ac:dyDescent="0.2">
      <c r="B149" s="25"/>
      <c r="D149" s="136" t="s">
        <v>150</v>
      </c>
      <c r="F149" s="148" t="s">
        <v>151</v>
      </c>
      <c r="L149" s="25"/>
      <c r="M149" s="138"/>
      <c r="T149" s="49"/>
      <c r="AT149" s="13" t="s">
        <v>150</v>
      </c>
      <c r="AU149" s="13" t="s">
        <v>82</v>
      </c>
    </row>
    <row r="150" spans="2:65" s="1" customFormat="1" ht="16.5" customHeight="1" x14ac:dyDescent="0.2">
      <c r="B150" s="25"/>
      <c r="C150" s="124" t="s">
        <v>173</v>
      </c>
      <c r="D150" s="124" t="s">
        <v>128</v>
      </c>
      <c r="E150" s="125" t="s">
        <v>174</v>
      </c>
      <c r="F150" s="126" t="s">
        <v>175</v>
      </c>
      <c r="G150" s="127" t="s">
        <v>176</v>
      </c>
      <c r="H150" s="128">
        <v>110</v>
      </c>
      <c r="I150" s="129"/>
      <c r="J150" s="129">
        <f>ROUND(I150*H150,2)</f>
        <v>0</v>
      </c>
      <c r="K150" s="126" t="s">
        <v>282</v>
      </c>
      <c r="L150" s="25"/>
      <c r="M150" s="130" t="s">
        <v>1</v>
      </c>
      <c r="N150" s="131" t="s">
        <v>37</v>
      </c>
      <c r="O150" s="132">
        <v>0</v>
      </c>
      <c r="P150" s="132">
        <f>O150*H150</f>
        <v>0</v>
      </c>
      <c r="Q150" s="132">
        <v>0</v>
      </c>
      <c r="R150" s="132">
        <f>Q150*H150</f>
        <v>0</v>
      </c>
      <c r="S150" s="132">
        <v>0</v>
      </c>
      <c r="T150" s="133">
        <f>S150*H150</f>
        <v>0</v>
      </c>
      <c r="AR150" s="134" t="s">
        <v>132</v>
      </c>
      <c r="AT150" s="134" t="s">
        <v>128</v>
      </c>
      <c r="AU150" s="134" t="s">
        <v>82</v>
      </c>
      <c r="AY150" s="13" t="s">
        <v>125</v>
      </c>
      <c r="BE150" s="135">
        <f>IF(N150="základní",J150,0)</f>
        <v>0</v>
      </c>
      <c r="BF150" s="135">
        <f>IF(N150="snížená",J150,0)</f>
        <v>0</v>
      </c>
      <c r="BG150" s="135">
        <f>IF(N150="zákl. přenesená",J150,0)</f>
        <v>0</v>
      </c>
      <c r="BH150" s="135">
        <f>IF(N150="sníž. přenesená",J150,0)</f>
        <v>0</v>
      </c>
      <c r="BI150" s="135">
        <f>IF(N150="nulová",J150,0)</f>
        <v>0</v>
      </c>
      <c r="BJ150" s="13" t="s">
        <v>80</v>
      </c>
      <c r="BK150" s="135">
        <f>ROUND(I150*H150,2)</f>
        <v>0</v>
      </c>
      <c r="BL150" s="13" t="s">
        <v>132</v>
      </c>
      <c r="BM150" s="134" t="s">
        <v>177</v>
      </c>
    </row>
    <row r="151" spans="2:65" s="1" customFormat="1" ht="19.5" x14ac:dyDescent="0.2">
      <c r="B151" s="25"/>
      <c r="D151" s="136" t="s">
        <v>134</v>
      </c>
      <c r="F151" s="137" t="s">
        <v>178</v>
      </c>
      <c r="L151" s="25"/>
      <c r="M151" s="138"/>
      <c r="T151" s="49"/>
      <c r="AT151" s="13" t="s">
        <v>134</v>
      </c>
      <c r="AU151" s="13" t="s">
        <v>82</v>
      </c>
    </row>
    <row r="152" spans="2:65" s="1" customFormat="1" ht="16.5" customHeight="1" x14ac:dyDescent="0.2">
      <c r="B152" s="25"/>
      <c r="C152" s="124" t="s">
        <v>179</v>
      </c>
      <c r="D152" s="124" t="s">
        <v>128</v>
      </c>
      <c r="E152" s="125" t="s">
        <v>180</v>
      </c>
      <c r="F152" s="126" t="s">
        <v>181</v>
      </c>
      <c r="G152" s="127" t="s">
        <v>131</v>
      </c>
      <c r="H152" s="128">
        <v>4</v>
      </c>
      <c r="I152" s="129"/>
      <c r="J152" s="129">
        <f>ROUND(I152*H152,2)</f>
        <v>0</v>
      </c>
      <c r="K152" s="126" t="s">
        <v>282</v>
      </c>
      <c r="L152" s="25"/>
      <c r="M152" s="130" t="s">
        <v>1</v>
      </c>
      <c r="N152" s="131" t="s">
        <v>37</v>
      </c>
      <c r="O152" s="132">
        <v>0</v>
      </c>
      <c r="P152" s="132">
        <f>O152*H152</f>
        <v>0</v>
      </c>
      <c r="Q152" s="132">
        <v>0</v>
      </c>
      <c r="R152" s="132">
        <f>Q152*H152</f>
        <v>0</v>
      </c>
      <c r="S152" s="132">
        <v>0</v>
      </c>
      <c r="T152" s="133">
        <f>S152*H152</f>
        <v>0</v>
      </c>
      <c r="AR152" s="134" t="s">
        <v>132</v>
      </c>
      <c r="AT152" s="134" t="s">
        <v>128</v>
      </c>
      <c r="AU152" s="134" t="s">
        <v>82</v>
      </c>
      <c r="AY152" s="13" t="s">
        <v>125</v>
      </c>
      <c r="BE152" s="135">
        <f>IF(N152="základní",J152,0)</f>
        <v>0</v>
      </c>
      <c r="BF152" s="135">
        <f>IF(N152="snížená",J152,0)</f>
        <v>0</v>
      </c>
      <c r="BG152" s="135">
        <f>IF(N152="zákl. přenesená",J152,0)</f>
        <v>0</v>
      </c>
      <c r="BH152" s="135">
        <f>IF(N152="sníž. přenesená",J152,0)</f>
        <v>0</v>
      </c>
      <c r="BI152" s="135">
        <f>IF(N152="nulová",J152,0)</f>
        <v>0</v>
      </c>
      <c r="BJ152" s="13" t="s">
        <v>80</v>
      </c>
      <c r="BK152" s="135">
        <f>ROUND(I152*H152,2)</f>
        <v>0</v>
      </c>
      <c r="BL152" s="13" t="s">
        <v>132</v>
      </c>
      <c r="BM152" s="134" t="s">
        <v>182</v>
      </c>
    </row>
    <row r="153" spans="2:65" s="1" customFormat="1" ht="39" x14ac:dyDescent="0.2">
      <c r="B153" s="25"/>
      <c r="D153" s="136" t="s">
        <v>134</v>
      </c>
      <c r="F153" s="137" t="s">
        <v>183</v>
      </c>
      <c r="L153" s="25"/>
      <c r="M153" s="138"/>
      <c r="T153" s="49"/>
      <c r="AT153" s="13" t="s">
        <v>134</v>
      </c>
      <c r="AU153" s="13" t="s">
        <v>82</v>
      </c>
    </row>
    <row r="154" spans="2:65" s="1" customFormat="1" ht="16.5" customHeight="1" x14ac:dyDescent="0.2">
      <c r="B154" s="25"/>
      <c r="C154" s="139" t="s">
        <v>8</v>
      </c>
      <c r="D154" s="139" t="s">
        <v>136</v>
      </c>
      <c r="E154" s="140" t="s">
        <v>184</v>
      </c>
      <c r="F154" s="141" t="s">
        <v>185</v>
      </c>
      <c r="G154" s="142" t="s">
        <v>131</v>
      </c>
      <c r="H154" s="143">
        <v>4</v>
      </c>
      <c r="I154" s="144"/>
      <c r="J154" s="144">
        <f>ROUND(I154*H154,2)</f>
        <v>0</v>
      </c>
      <c r="K154" s="141" t="s">
        <v>282</v>
      </c>
      <c r="L154" s="145"/>
      <c r="M154" s="146" t="s">
        <v>1</v>
      </c>
      <c r="N154" s="147" t="s">
        <v>37</v>
      </c>
      <c r="O154" s="132">
        <v>0</v>
      </c>
      <c r="P154" s="132">
        <f>O154*H154</f>
        <v>0</v>
      </c>
      <c r="Q154" s="132">
        <v>0</v>
      </c>
      <c r="R154" s="132">
        <f>Q154*H154</f>
        <v>0</v>
      </c>
      <c r="S154" s="132">
        <v>0</v>
      </c>
      <c r="T154" s="133">
        <f>S154*H154</f>
        <v>0</v>
      </c>
      <c r="AR154" s="134" t="s">
        <v>132</v>
      </c>
      <c r="AT154" s="134" t="s">
        <v>136</v>
      </c>
      <c r="AU154" s="134" t="s">
        <v>82</v>
      </c>
      <c r="AY154" s="13" t="s">
        <v>125</v>
      </c>
      <c r="BE154" s="135">
        <f>IF(N154="základní",J154,0)</f>
        <v>0</v>
      </c>
      <c r="BF154" s="135">
        <f>IF(N154="snížená",J154,0)</f>
        <v>0</v>
      </c>
      <c r="BG154" s="135">
        <f>IF(N154="zákl. přenesená",J154,0)</f>
        <v>0</v>
      </c>
      <c r="BH154" s="135">
        <f>IF(N154="sníž. přenesená",J154,0)</f>
        <v>0</v>
      </c>
      <c r="BI154" s="135">
        <f>IF(N154="nulová",J154,0)</f>
        <v>0</v>
      </c>
      <c r="BJ154" s="13" t="s">
        <v>80</v>
      </c>
      <c r="BK154" s="135">
        <f>ROUND(I154*H154,2)</f>
        <v>0</v>
      </c>
      <c r="BL154" s="13" t="s">
        <v>132</v>
      </c>
      <c r="BM154" s="134" t="s">
        <v>186</v>
      </c>
    </row>
    <row r="155" spans="2:65" s="1" customFormat="1" x14ac:dyDescent="0.2">
      <c r="B155" s="25"/>
      <c r="D155" s="136" t="s">
        <v>134</v>
      </c>
      <c r="F155" s="137" t="s">
        <v>185</v>
      </c>
      <c r="L155" s="25"/>
      <c r="M155" s="138"/>
      <c r="T155" s="49"/>
      <c r="AT155" s="13" t="s">
        <v>134</v>
      </c>
      <c r="AU155" s="13" t="s">
        <v>82</v>
      </c>
    </row>
    <row r="156" spans="2:65" s="1" customFormat="1" ht="19.5" x14ac:dyDescent="0.2">
      <c r="B156" s="25"/>
      <c r="D156" s="136" t="s">
        <v>150</v>
      </c>
      <c r="F156" s="148" t="s">
        <v>187</v>
      </c>
      <c r="L156" s="25"/>
      <c r="M156" s="138"/>
      <c r="T156" s="49"/>
      <c r="AT156" s="13" t="s">
        <v>150</v>
      </c>
      <c r="AU156" s="13" t="s">
        <v>82</v>
      </c>
    </row>
    <row r="157" spans="2:65" s="1" customFormat="1" ht="24.2" customHeight="1" x14ac:dyDescent="0.2">
      <c r="B157" s="25"/>
      <c r="C157" s="124" t="s">
        <v>188</v>
      </c>
      <c r="D157" s="124" t="s">
        <v>128</v>
      </c>
      <c r="E157" s="125" t="s">
        <v>189</v>
      </c>
      <c r="F157" s="126" t="s">
        <v>190</v>
      </c>
      <c r="G157" s="127" t="s">
        <v>176</v>
      </c>
      <c r="H157" s="128">
        <v>1865</v>
      </c>
      <c r="I157" s="129"/>
      <c r="J157" s="129">
        <f>ROUND(I157*H157,2)</f>
        <v>0</v>
      </c>
      <c r="K157" s="126" t="s">
        <v>282</v>
      </c>
      <c r="L157" s="25"/>
      <c r="M157" s="130" t="s">
        <v>1</v>
      </c>
      <c r="N157" s="131" t="s">
        <v>37</v>
      </c>
      <c r="O157" s="132">
        <v>0</v>
      </c>
      <c r="P157" s="132">
        <f>O157*H157</f>
        <v>0</v>
      </c>
      <c r="Q157" s="132">
        <v>0</v>
      </c>
      <c r="R157" s="132">
        <f>Q157*H157</f>
        <v>0</v>
      </c>
      <c r="S157" s="132">
        <v>0</v>
      </c>
      <c r="T157" s="133">
        <f>S157*H157</f>
        <v>0</v>
      </c>
      <c r="AR157" s="134" t="s">
        <v>146</v>
      </c>
      <c r="AT157" s="134" t="s">
        <v>128</v>
      </c>
      <c r="AU157" s="134" t="s">
        <v>82</v>
      </c>
      <c r="AY157" s="13" t="s">
        <v>125</v>
      </c>
      <c r="BE157" s="135">
        <f>IF(N157="základní",J157,0)</f>
        <v>0</v>
      </c>
      <c r="BF157" s="135">
        <f>IF(N157="snížená",J157,0)</f>
        <v>0</v>
      </c>
      <c r="BG157" s="135">
        <f>IF(N157="zákl. přenesená",J157,0)</f>
        <v>0</v>
      </c>
      <c r="BH157" s="135">
        <f>IF(N157="sníž. přenesená",J157,0)</f>
        <v>0</v>
      </c>
      <c r="BI157" s="135">
        <f>IF(N157="nulová",J157,0)</f>
        <v>0</v>
      </c>
      <c r="BJ157" s="13" t="s">
        <v>80</v>
      </c>
      <c r="BK157" s="135">
        <f>ROUND(I157*H157,2)</f>
        <v>0</v>
      </c>
      <c r="BL157" s="13" t="s">
        <v>146</v>
      </c>
      <c r="BM157" s="134" t="s">
        <v>191</v>
      </c>
    </row>
    <row r="158" spans="2:65" s="1" customFormat="1" ht="29.25" x14ac:dyDescent="0.2">
      <c r="B158" s="25"/>
      <c r="D158" s="136" t="s">
        <v>134</v>
      </c>
      <c r="F158" s="137" t="s">
        <v>192</v>
      </c>
      <c r="L158" s="25"/>
      <c r="M158" s="138"/>
      <c r="T158" s="49"/>
      <c r="AT158" s="13" t="s">
        <v>134</v>
      </c>
      <c r="AU158" s="13" t="s">
        <v>82</v>
      </c>
    </row>
    <row r="159" spans="2:65" s="11" customFormat="1" ht="22.9" customHeight="1" x14ac:dyDescent="0.2">
      <c r="B159" s="113"/>
      <c r="D159" s="114" t="s">
        <v>71</v>
      </c>
      <c r="E159" s="122" t="s">
        <v>193</v>
      </c>
      <c r="F159" s="122" t="s">
        <v>194</v>
      </c>
      <c r="J159" s="123">
        <f>BK159</f>
        <v>0</v>
      </c>
      <c r="L159" s="113"/>
      <c r="M159" s="117"/>
      <c r="P159" s="118">
        <f>SUM(P160:P221)</f>
        <v>0</v>
      </c>
      <c r="R159" s="118">
        <f>SUM(R160:R221)</f>
        <v>0</v>
      </c>
      <c r="T159" s="119">
        <f>SUM(T160:T221)</f>
        <v>0</v>
      </c>
      <c r="AR159" s="114" t="s">
        <v>80</v>
      </c>
      <c r="AT159" s="120" t="s">
        <v>71</v>
      </c>
      <c r="AU159" s="120" t="s">
        <v>80</v>
      </c>
      <c r="AY159" s="114" t="s">
        <v>125</v>
      </c>
      <c r="BK159" s="121">
        <f>SUM(BK160:BK221)</f>
        <v>0</v>
      </c>
    </row>
    <row r="160" spans="2:65" s="1" customFormat="1" ht="24.2" customHeight="1" x14ac:dyDescent="0.2">
      <c r="B160" s="25"/>
      <c r="C160" s="124" t="s">
        <v>195</v>
      </c>
      <c r="D160" s="124" t="s">
        <v>128</v>
      </c>
      <c r="E160" s="125" t="s">
        <v>196</v>
      </c>
      <c r="F160" s="126" t="s">
        <v>197</v>
      </c>
      <c r="G160" s="127" t="s">
        <v>131</v>
      </c>
      <c r="H160" s="128">
        <v>30</v>
      </c>
      <c r="I160" s="129"/>
      <c r="J160" s="129">
        <f>ROUND(I160*H160,2)</f>
        <v>0</v>
      </c>
      <c r="K160" s="126" t="s">
        <v>282</v>
      </c>
      <c r="L160" s="25"/>
      <c r="M160" s="130" t="s">
        <v>1</v>
      </c>
      <c r="N160" s="131" t="s">
        <v>37</v>
      </c>
      <c r="O160" s="132">
        <v>0</v>
      </c>
      <c r="P160" s="132">
        <f>O160*H160</f>
        <v>0</v>
      </c>
      <c r="Q160" s="132">
        <v>0</v>
      </c>
      <c r="R160" s="132">
        <f>Q160*H160</f>
        <v>0</v>
      </c>
      <c r="S160" s="132">
        <v>0</v>
      </c>
      <c r="T160" s="133">
        <f>S160*H160</f>
        <v>0</v>
      </c>
      <c r="AR160" s="134" t="s">
        <v>132</v>
      </c>
      <c r="AT160" s="134" t="s">
        <v>128</v>
      </c>
      <c r="AU160" s="134" t="s">
        <v>82</v>
      </c>
      <c r="AY160" s="13" t="s">
        <v>125</v>
      </c>
      <c r="BE160" s="135">
        <f>IF(N160="základní",J160,0)</f>
        <v>0</v>
      </c>
      <c r="BF160" s="135">
        <f>IF(N160="snížená",J160,0)</f>
        <v>0</v>
      </c>
      <c r="BG160" s="135">
        <f>IF(N160="zákl. přenesená",J160,0)</f>
        <v>0</v>
      </c>
      <c r="BH160" s="135">
        <f>IF(N160="sníž. přenesená",J160,0)</f>
        <v>0</v>
      </c>
      <c r="BI160" s="135">
        <f>IF(N160="nulová",J160,0)</f>
        <v>0</v>
      </c>
      <c r="BJ160" s="13" t="s">
        <v>80</v>
      </c>
      <c r="BK160" s="135">
        <f>ROUND(I160*H160,2)</f>
        <v>0</v>
      </c>
      <c r="BL160" s="13" t="s">
        <v>132</v>
      </c>
      <c r="BM160" s="134" t="s">
        <v>198</v>
      </c>
    </row>
    <row r="161" spans="2:65" s="1" customFormat="1" ht="19.5" x14ac:dyDescent="0.2">
      <c r="B161" s="25"/>
      <c r="D161" s="136" t="s">
        <v>134</v>
      </c>
      <c r="F161" s="137" t="s">
        <v>199</v>
      </c>
      <c r="L161" s="25"/>
      <c r="M161" s="138"/>
      <c r="T161" s="49"/>
      <c r="AT161" s="13" t="s">
        <v>134</v>
      </c>
      <c r="AU161" s="13" t="s">
        <v>82</v>
      </c>
    </row>
    <row r="162" spans="2:65" s="1" customFormat="1" ht="24.2" customHeight="1" x14ac:dyDescent="0.2">
      <c r="B162" s="25"/>
      <c r="C162" s="139" t="s">
        <v>200</v>
      </c>
      <c r="D162" s="139" t="s">
        <v>136</v>
      </c>
      <c r="E162" s="140" t="s">
        <v>201</v>
      </c>
      <c r="F162" s="141" t="s">
        <v>202</v>
      </c>
      <c r="G162" s="142" t="s">
        <v>131</v>
      </c>
      <c r="H162" s="143">
        <v>16</v>
      </c>
      <c r="I162" s="144"/>
      <c r="J162" s="144">
        <f>ROUND(I162*H162,2)</f>
        <v>0</v>
      </c>
      <c r="K162" s="141" t="s">
        <v>282</v>
      </c>
      <c r="L162" s="145"/>
      <c r="M162" s="146" t="s">
        <v>1</v>
      </c>
      <c r="N162" s="147" t="s">
        <v>37</v>
      </c>
      <c r="O162" s="132">
        <v>0</v>
      </c>
      <c r="P162" s="132">
        <f>O162*H162</f>
        <v>0</v>
      </c>
      <c r="Q162" s="132">
        <v>0</v>
      </c>
      <c r="R162" s="132">
        <f>Q162*H162</f>
        <v>0</v>
      </c>
      <c r="S162" s="132">
        <v>0</v>
      </c>
      <c r="T162" s="133">
        <f>S162*H162</f>
        <v>0</v>
      </c>
      <c r="AR162" s="134" t="s">
        <v>132</v>
      </c>
      <c r="AT162" s="134" t="s">
        <v>136</v>
      </c>
      <c r="AU162" s="134" t="s">
        <v>82</v>
      </c>
      <c r="AY162" s="13" t="s">
        <v>125</v>
      </c>
      <c r="BE162" s="135">
        <f>IF(N162="základní",J162,0)</f>
        <v>0</v>
      </c>
      <c r="BF162" s="135">
        <f>IF(N162="snížená",J162,0)</f>
        <v>0</v>
      </c>
      <c r="BG162" s="135">
        <f>IF(N162="zákl. přenesená",J162,0)</f>
        <v>0</v>
      </c>
      <c r="BH162" s="135">
        <f>IF(N162="sníž. přenesená",J162,0)</f>
        <v>0</v>
      </c>
      <c r="BI162" s="135">
        <f>IF(N162="nulová",J162,0)</f>
        <v>0</v>
      </c>
      <c r="BJ162" s="13" t="s">
        <v>80</v>
      </c>
      <c r="BK162" s="135">
        <f>ROUND(I162*H162,2)</f>
        <v>0</v>
      </c>
      <c r="BL162" s="13" t="s">
        <v>132</v>
      </c>
      <c r="BM162" s="134" t="s">
        <v>203</v>
      </c>
    </row>
    <row r="163" spans="2:65" s="1" customFormat="1" ht="19.5" x14ac:dyDescent="0.2">
      <c r="B163" s="25"/>
      <c r="D163" s="136" t="s">
        <v>134</v>
      </c>
      <c r="F163" s="137" t="s">
        <v>202</v>
      </c>
      <c r="L163" s="25"/>
      <c r="M163" s="138"/>
      <c r="T163" s="49"/>
      <c r="AT163" s="13" t="s">
        <v>134</v>
      </c>
      <c r="AU163" s="13" t="s">
        <v>82</v>
      </c>
    </row>
    <row r="164" spans="2:65" s="1" customFormat="1" ht="19.5" x14ac:dyDescent="0.2">
      <c r="B164" s="25"/>
      <c r="D164" s="136" t="s">
        <v>150</v>
      </c>
      <c r="F164" s="148" t="s">
        <v>151</v>
      </c>
      <c r="L164" s="25"/>
      <c r="M164" s="138"/>
      <c r="T164" s="49"/>
      <c r="AT164" s="13" t="s">
        <v>150</v>
      </c>
      <c r="AU164" s="13" t="s">
        <v>82</v>
      </c>
    </row>
    <row r="165" spans="2:65" s="1" customFormat="1" ht="24.2" customHeight="1" x14ac:dyDescent="0.2">
      <c r="B165" s="25"/>
      <c r="C165" s="139" t="s">
        <v>204</v>
      </c>
      <c r="D165" s="139" t="s">
        <v>136</v>
      </c>
      <c r="E165" s="140" t="s">
        <v>205</v>
      </c>
      <c r="F165" s="141" t="s">
        <v>206</v>
      </c>
      <c r="G165" s="142" t="s">
        <v>131</v>
      </c>
      <c r="H165" s="143">
        <v>14</v>
      </c>
      <c r="I165" s="144"/>
      <c r="J165" s="144">
        <f>ROUND(I165*H165,2)</f>
        <v>0</v>
      </c>
      <c r="K165" s="141" t="s">
        <v>282</v>
      </c>
      <c r="L165" s="145"/>
      <c r="M165" s="146" t="s">
        <v>1</v>
      </c>
      <c r="N165" s="147" t="s">
        <v>37</v>
      </c>
      <c r="O165" s="132">
        <v>0</v>
      </c>
      <c r="P165" s="132">
        <f>O165*H165</f>
        <v>0</v>
      </c>
      <c r="Q165" s="132">
        <v>0</v>
      </c>
      <c r="R165" s="132">
        <f>Q165*H165</f>
        <v>0</v>
      </c>
      <c r="S165" s="132">
        <v>0</v>
      </c>
      <c r="T165" s="133">
        <f>S165*H165</f>
        <v>0</v>
      </c>
      <c r="AR165" s="134" t="s">
        <v>132</v>
      </c>
      <c r="AT165" s="134" t="s">
        <v>136</v>
      </c>
      <c r="AU165" s="134" t="s">
        <v>82</v>
      </c>
      <c r="AY165" s="13" t="s">
        <v>125</v>
      </c>
      <c r="BE165" s="135">
        <f>IF(N165="základní",J165,0)</f>
        <v>0</v>
      </c>
      <c r="BF165" s="135">
        <f>IF(N165="snížená",J165,0)</f>
        <v>0</v>
      </c>
      <c r="BG165" s="135">
        <f>IF(N165="zákl. přenesená",J165,0)</f>
        <v>0</v>
      </c>
      <c r="BH165" s="135">
        <f>IF(N165="sníž. přenesená",J165,0)</f>
        <v>0</v>
      </c>
      <c r="BI165" s="135">
        <f>IF(N165="nulová",J165,0)</f>
        <v>0</v>
      </c>
      <c r="BJ165" s="13" t="s">
        <v>80</v>
      </c>
      <c r="BK165" s="135">
        <f>ROUND(I165*H165,2)</f>
        <v>0</v>
      </c>
      <c r="BL165" s="13" t="s">
        <v>132</v>
      </c>
      <c r="BM165" s="134" t="s">
        <v>207</v>
      </c>
    </row>
    <row r="166" spans="2:65" s="1" customFormat="1" ht="19.5" x14ac:dyDescent="0.2">
      <c r="B166" s="25"/>
      <c r="D166" s="136" t="s">
        <v>134</v>
      </c>
      <c r="F166" s="137" t="s">
        <v>206</v>
      </c>
      <c r="L166" s="25"/>
      <c r="M166" s="138"/>
      <c r="T166" s="49"/>
      <c r="AT166" s="13" t="s">
        <v>134</v>
      </c>
      <c r="AU166" s="13" t="s">
        <v>82</v>
      </c>
    </row>
    <row r="167" spans="2:65" s="1" customFormat="1" ht="19.5" x14ac:dyDescent="0.2">
      <c r="B167" s="25"/>
      <c r="D167" s="136" t="s">
        <v>150</v>
      </c>
      <c r="F167" s="148" t="s">
        <v>151</v>
      </c>
      <c r="L167" s="25"/>
      <c r="M167" s="138"/>
      <c r="T167" s="49"/>
      <c r="AT167" s="13" t="s">
        <v>150</v>
      </c>
      <c r="AU167" s="13" t="s">
        <v>82</v>
      </c>
    </row>
    <row r="168" spans="2:65" s="1" customFormat="1" ht="21.75" customHeight="1" x14ac:dyDescent="0.2">
      <c r="B168" s="25"/>
      <c r="C168" s="124" t="s">
        <v>208</v>
      </c>
      <c r="D168" s="124" t="s">
        <v>128</v>
      </c>
      <c r="E168" s="125" t="s">
        <v>209</v>
      </c>
      <c r="F168" s="126" t="s">
        <v>210</v>
      </c>
      <c r="G168" s="127" t="s">
        <v>131</v>
      </c>
      <c r="H168" s="128">
        <v>176</v>
      </c>
      <c r="I168" s="129"/>
      <c r="J168" s="129">
        <f>ROUND(I168*H168,2)</f>
        <v>0</v>
      </c>
      <c r="K168" s="126" t="s">
        <v>282</v>
      </c>
      <c r="L168" s="25"/>
      <c r="M168" s="130" t="s">
        <v>1</v>
      </c>
      <c r="N168" s="131" t="s">
        <v>37</v>
      </c>
      <c r="O168" s="132">
        <v>0</v>
      </c>
      <c r="P168" s="132">
        <f>O168*H168</f>
        <v>0</v>
      </c>
      <c r="Q168" s="132">
        <v>0</v>
      </c>
      <c r="R168" s="132">
        <f>Q168*H168</f>
        <v>0</v>
      </c>
      <c r="S168" s="132">
        <v>0</v>
      </c>
      <c r="T168" s="133">
        <f>S168*H168</f>
        <v>0</v>
      </c>
      <c r="AR168" s="134" t="s">
        <v>132</v>
      </c>
      <c r="AT168" s="134" t="s">
        <v>128</v>
      </c>
      <c r="AU168" s="134" t="s">
        <v>82</v>
      </c>
      <c r="AY168" s="13" t="s">
        <v>125</v>
      </c>
      <c r="BE168" s="135">
        <f>IF(N168="základní",J168,0)</f>
        <v>0</v>
      </c>
      <c r="BF168" s="135">
        <f>IF(N168="snížená",J168,0)</f>
        <v>0</v>
      </c>
      <c r="BG168" s="135">
        <f>IF(N168="zákl. přenesená",J168,0)</f>
        <v>0</v>
      </c>
      <c r="BH168" s="135">
        <f>IF(N168="sníž. přenesená",J168,0)</f>
        <v>0</v>
      </c>
      <c r="BI168" s="135">
        <f>IF(N168="nulová",J168,0)</f>
        <v>0</v>
      </c>
      <c r="BJ168" s="13" t="s">
        <v>80</v>
      </c>
      <c r="BK168" s="135">
        <f>ROUND(I168*H168,2)</f>
        <v>0</v>
      </c>
      <c r="BL168" s="13" t="s">
        <v>132</v>
      </c>
      <c r="BM168" s="134" t="s">
        <v>211</v>
      </c>
    </row>
    <row r="169" spans="2:65" s="1" customFormat="1" ht="19.5" x14ac:dyDescent="0.2">
      <c r="B169" s="25"/>
      <c r="D169" s="136" t="s">
        <v>134</v>
      </c>
      <c r="F169" s="137" t="s">
        <v>212</v>
      </c>
      <c r="L169" s="25"/>
      <c r="M169" s="138"/>
      <c r="T169" s="49"/>
      <c r="AT169" s="13" t="s">
        <v>134</v>
      </c>
      <c r="AU169" s="13" t="s">
        <v>82</v>
      </c>
    </row>
    <row r="170" spans="2:65" s="1" customFormat="1" ht="24.2" customHeight="1" x14ac:dyDescent="0.2">
      <c r="B170" s="25"/>
      <c r="C170" s="139" t="s">
        <v>213</v>
      </c>
      <c r="D170" s="139" t="s">
        <v>136</v>
      </c>
      <c r="E170" s="140" t="s">
        <v>214</v>
      </c>
      <c r="F170" s="141" t="s">
        <v>215</v>
      </c>
      <c r="G170" s="142" t="s">
        <v>131</v>
      </c>
      <c r="H170" s="143">
        <v>48</v>
      </c>
      <c r="I170" s="144"/>
      <c r="J170" s="144">
        <f>ROUND(I170*H170,2)</f>
        <v>0</v>
      </c>
      <c r="K170" s="141" t="s">
        <v>282</v>
      </c>
      <c r="L170" s="145"/>
      <c r="M170" s="146" t="s">
        <v>1</v>
      </c>
      <c r="N170" s="147" t="s">
        <v>37</v>
      </c>
      <c r="O170" s="132">
        <v>0</v>
      </c>
      <c r="P170" s="132">
        <f>O170*H170</f>
        <v>0</v>
      </c>
      <c r="Q170" s="132">
        <v>0</v>
      </c>
      <c r="R170" s="132">
        <f>Q170*H170</f>
        <v>0</v>
      </c>
      <c r="S170" s="132">
        <v>0</v>
      </c>
      <c r="T170" s="133">
        <f>S170*H170</f>
        <v>0</v>
      </c>
      <c r="AR170" s="134" t="s">
        <v>132</v>
      </c>
      <c r="AT170" s="134" t="s">
        <v>136</v>
      </c>
      <c r="AU170" s="134" t="s">
        <v>82</v>
      </c>
      <c r="AY170" s="13" t="s">
        <v>125</v>
      </c>
      <c r="BE170" s="135">
        <f>IF(N170="základní",J170,0)</f>
        <v>0</v>
      </c>
      <c r="BF170" s="135">
        <f>IF(N170="snížená",J170,0)</f>
        <v>0</v>
      </c>
      <c r="BG170" s="135">
        <f>IF(N170="zákl. přenesená",J170,0)</f>
        <v>0</v>
      </c>
      <c r="BH170" s="135">
        <f>IF(N170="sníž. přenesená",J170,0)</f>
        <v>0</v>
      </c>
      <c r="BI170" s="135">
        <f>IF(N170="nulová",J170,0)</f>
        <v>0</v>
      </c>
      <c r="BJ170" s="13" t="s">
        <v>80</v>
      </c>
      <c r="BK170" s="135">
        <f>ROUND(I170*H170,2)</f>
        <v>0</v>
      </c>
      <c r="BL170" s="13" t="s">
        <v>132</v>
      </c>
      <c r="BM170" s="134" t="s">
        <v>216</v>
      </c>
    </row>
    <row r="171" spans="2:65" s="1" customFormat="1" x14ac:dyDescent="0.2">
      <c r="B171" s="25"/>
      <c r="D171" s="136" t="s">
        <v>134</v>
      </c>
      <c r="F171" s="137" t="s">
        <v>215</v>
      </c>
      <c r="L171" s="25"/>
      <c r="M171" s="138"/>
      <c r="T171" s="49"/>
      <c r="AT171" s="13" t="s">
        <v>134</v>
      </c>
      <c r="AU171" s="13" t="s">
        <v>82</v>
      </c>
    </row>
    <row r="172" spans="2:65" s="1" customFormat="1" ht="19.5" x14ac:dyDescent="0.2">
      <c r="B172" s="25"/>
      <c r="D172" s="136" t="s">
        <v>150</v>
      </c>
      <c r="F172" s="148" t="s">
        <v>151</v>
      </c>
      <c r="L172" s="25"/>
      <c r="M172" s="138"/>
      <c r="T172" s="49"/>
      <c r="AT172" s="13" t="s">
        <v>150</v>
      </c>
      <c r="AU172" s="13" t="s">
        <v>82</v>
      </c>
    </row>
    <row r="173" spans="2:65" s="1" customFormat="1" ht="24.2" customHeight="1" x14ac:dyDescent="0.2">
      <c r="B173" s="25"/>
      <c r="C173" s="139" t="s">
        <v>217</v>
      </c>
      <c r="D173" s="139" t="s">
        <v>136</v>
      </c>
      <c r="E173" s="140" t="s">
        <v>218</v>
      </c>
      <c r="F173" s="141" t="s">
        <v>219</v>
      </c>
      <c r="G173" s="142" t="s">
        <v>131</v>
      </c>
      <c r="H173" s="143">
        <v>126</v>
      </c>
      <c r="I173" s="144"/>
      <c r="J173" s="144">
        <f>ROUND(I173*H173,2)</f>
        <v>0</v>
      </c>
      <c r="K173" s="141" t="s">
        <v>282</v>
      </c>
      <c r="L173" s="145"/>
      <c r="M173" s="146" t="s">
        <v>1</v>
      </c>
      <c r="N173" s="147" t="s">
        <v>37</v>
      </c>
      <c r="O173" s="132">
        <v>0</v>
      </c>
      <c r="P173" s="132">
        <f>O173*H173</f>
        <v>0</v>
      </c>
      <c r="Q173" s="132">
        <v>0</v>
      </c>
      <c r="R173" s="132">
        <f>Q173*H173</f>
        <v>0</v>
      </c>
      <c r="S173" s="132">
        <v>0</v>
      </c>
      <c r="T173" s="133">
        <f>S173*H173</f>
        <v>0</v>
      </c>
      <c r="AR173" s="134" t="s">
        <v>132</v>
      </c>
      <c r="AT173" s="134" t="s">
        <v>136</v>
      </c>
      <c r="AU173" s="134" t="s">
        <v>82</v>
      </c>
      <c r="AY173" s="13" t="s">
        <v>125</v>
      </c>
      <c r="BE173" s="135">
        <f>IF(N173="základní",J173,0)</f>
        <v>0</v>
      </c>
      <c r="BF173" s="135">
        <f>IF(N173="snížená",J173,0)</f>
        <v>0</v>
      </c>
      <c r="BG173" s="135">
        <f>IF(N173="zákl. přenesená",J173,0)</f>
        <v>0</v>
      </c>
      <c r="BH173" s="135">
        <f>IF(N173="sníž. přenesená",J173,0)</f>
        <v>0</v>
      </c>
      <c r="BI173" s="135">
        <f>IF(N173="nulová",J173,0)</f>
        <v>0</v>
      </c>
      <c r="BJ173" s="13" t="s">
        <v>80</v>
      </c>
      <c r="BK173" s="135">
        <f>ROUND(I173*H173,2)</f>
        <v>0</v>
      </c>
      <c r="BL173" s="13" t="s">
        <v>132</v>
      </c>
      <c r="BM173" s="134" t="s">
        <v>220</v>
      </c>
    </row>
    <row r="174" spans="2:65" s="1" customFormat="1" x14ac:dyDescent="0.2">
      <c r="B174" s="25"/>
      <c r="D174" s="136" t="s">
        <v>134</v>
      </c>
      <c r="F174" s="137" t="s">
        <v>219</v>
      </c>
      <c r="L174" s="25"/>
      <c r="M174" s="138"/>
      <c r="T174" s="49"/>
      <c r="AT174" s="13" t="s">
        <v>134</v>
      </c>
      <c r="AU174" s="13" t="s">
        <v>82</v>
      </c>
    </row>
    <row r="175" spans="2:65" s="1" customFormat="1" ht="19.5" x14ac:dyDescent="0.2">
      <c r="B175" s="25"/>
      <c r="D175" s="136" t="s">
        <v>150</v>
      </c>
      <c r="F175" s="148" t="s">
        <v>151</v>
      </c>
      <c r="L175" s="25"/>
      <c r="M175" s="138"/>
      <c r="T175" s="49"/>
      <c r="AT175" s="13" t="s">
        <v>150</v>
      </c>
      <c r="AU175" s="13" t="s">
        <v>82</v>
      </c>
    </row>
    <row r="176" spans="2:65" s="1" customFormat="1" ht="24.2" customHeight="1" x14ac:dyDescent="0.2">
      <c r="B176" s="25"/>
      <c r="C176" s="139" t="s">
        <v>221</v>
      </c>
      <c r="D176" s="139" t="s">
        <v>136</v>
      </c>
      <c r="E176" s="140" t="s">
        <v>222</v>
      </c>
      <c r="F176" s="141" t="s">
        <v>223</v>
      </c>
      <c r="G176" s="142" t="s">
        <v>131</v>
      </c>
      <c r="H176" s="143">
        <v>2</v>
      </c>
      <c r="I176" s="144"/>
      <c r="J176" s="144">
        <f>ROUND(I176*H176,2)</f>
        <v>0</v>
      </c>
      <c r="K176" s="141" t="s">
        <v>282</v>
      </c>
      <c r="L176" s="145"/>
      <c r="M176" s="146" t="s">
        <v>1</v>
      </c>
      <c r="N176" s="147" t="s">
        <v>37</v>
      </c>
      <c r="O176" s="132">
        <v>0</v>
      </c>
      <c r="P176" s="132">
        <f>O176*H176</f>
        <v>0</v>
      </c>
      <c r="Q176" s="132">
        <v>0</v>
      </c>
      <c r="R176" s="132">
        <f>Q176*H176</f>
        <v>0</v>
      </c>
      <c r="S176" s="132">
        <v>0</v>
      </c>
      <c r="T176" s="133">
        <f>S176*H176</f>
        <v>0</v>
      </c>
      <c r="AR176" s="134" t="s">
        <v>132</v>
      </c>
      <c r="AT176" s="134" t="s">
        <v>136</v>
      </c>
      <c r="AU176" s="134" t="s">
        <v>82</v>
      </c>
      <c r="AY176" s="13" t="s">
        <v>125</v>
      </c>
      <c r="BE176" s="135">
        <f>IF(N176="základní",J176,0)</f>
        <v>0</v>
      </c>
      <c r="BF176" s="135">
        <f>IF(N176="snížená",J176,0)</f>
        <v>0</v>
      </c>
      <c r="BG176" s="135">
        <f>IF(N176="zákl. přenesená",J176,0)</f>
        <v>0</v>
      </c>
      <c r="BH176" s="135">
        <f>IF(N176="sníž. přenesená",J176,0)</f>
        <v>0</v>
      </c>
      <c r="BI176" s="135">
        <f>IF(N176="nulová",J176,0)</f>
        <v>0</v>
      </c>
      <c r="BJ176" s="13" t="s">
        <v>80</v>
      </c>
      <c r="BK176" s="135">
        <f>ROUND(I176*H176,2)</f>
        <v>0</v>
      </c>
      <c r="BL176" s="13" t="s">
        <v>132</v>
      </c>
      <c r="BM176" s="134" t="s">
        <v>224</v>
      </c>
    </row>
    <row r="177" spans="2:65" s="1" customFormat="1" ht="19.5" x14ac:dyDescent="0.2">
      <c r="B177" s="25"/>
      <c r="D177" s="136" t="s">
        <v>134</v>
      </c>
      <c r="F177" s="137" t="s">
        <v>223</v>
      </c>
      <c r="L177" s="25"/>
      <c r="M177" s="138"/>
      <c r="T177" s="49"/>
      <c r="AT177" s="13" t="s">
        <v>134</v>
      </c>
      <c r="AU177" s="13" t="s">
        <v>82</v>
      </c>
    </row>
    <row r="178" spans="2:65" s="1" customFormat="1" ht="19.5" x14ac:dyDescent="0.2">
      <c r="B178" s="25"/>
      <c r="D178" s="136" t="s">
        <v>150</v>
      </c>
      <c r="F178" s="148" t="s">
        <v>151</v>
      </c>
      <c r="L178" s="25"/>
      <c r="M178" s="138"/>
      <c r="T178" s="49"/>
      <c r="AT178" s="13" t="s">
        <v>150</v>
      </c>
      <c r="AU178" s="13" t="s">
        <v>82</v>
      </c>
    </row>
    <row r="179" spans="2:65" s="1" customFormat="1" ht="24.2" customHeight="1" x14ac:dyDescent="0.2">
      <c r="B179" s="25"/>
      <c r="C179" s="124" t="s">
        <v>7</v>
      </c>
      <c r="D179" s="124" t="s">
        <v>128</v>
      </c>
      <c r="E179" s="125" t="s">
        <v>225</v>
      </c>
      <c r="F179" s="126" t="s">
        <v>226</v>
      </c>
      <c r="G179" s="127" t="s">
        <v>131</v>
      </c>
      <c r="H179" s="128">
        <v>72</v>
      </c>
      <c r="I179" s="129"/>
      <c r="J179" s="129">
        <f>ROUND(I179*H179,2)</f>
        <v>0</v>
      </c>
      <c r="K179" s="126" t="s">
        <v>282</v>
      </c>
      <c r="L179" s="25"/>
      <c r="M179" s="130" t="s">
        <v>1</v>
      </c>
      <c r="N179" s="131" t="s">
        <v>37</v>
      </c>
      <c r="O179" s="132">
        <v>0</v>
      </c>
      <c r="P179" s="132">
        <f>O179*H179</f>
        <v>0</v>
      </c>
      <c r="Q179" s="132">
        <v>0</v>
      </c>
      <c r="R179" s="132">
        <f>Q179*H179</f>
        <v>0</v>
      </c>
      <c r="S179" s="132">
        <v>0</v>
      </c>
      <c r="T179" s="133">
        <f>S179*H179</f>
        <v>0</v>
      </c>
      <c r="AR179" s="134" t="s">
        <v>132</v>
      </c>
      <c r="AT179" s="134" t="s">
        <v>128</v>
      </c>
      <c r="AU179" s="134" t="s">
        <v>82</v>
      </c>
      <c r="AY179" s="13" t="s">
        <v>125</v>
      </c>
      <c r="BE179" s="135">
        <f>IF(N179="základní",J179,0)</f>
        <v>0</v>
      </c>
      <c r="BF179" s="135">
        <f>IF(N179="snížená",J179,0)</f>
        <v>0</v>
      </c>
      <c r="BG179" s="135">
        <f>IF(N179="zákl. přenesená",J179,0)</f>
        <v>0</v>
      </c>
      <c r="BH179" s="135">
        <f>IF(N179="sníž. přenesená",J179,0)</f>
        <v>0</v>
      </c>
      <c r="BI179" s="135">
        <f>IF(N179="nulová",J179,0)</f>
        <v>0</v>
      </c>
      <c r="BJ179" s="13" t="s">
        <v>80</v>
      </c>
      <c r="BK179" s="135">
        <f>ROUND(I179*H179,2)</f>
        <v>0</v>
      </c>
      <c r="BL179" s="13" t="s">
        <v>132</v>
      </c>
      <c r="BM179" s="134" t="s">
        <v>227</v>
      </c>
    </row>
    <row r="180" spans="2:65" s="1" customFormat="1" ht="19.5" x14ac:dyDescent="0.2">
      <c r="B180" s="25"/>
      <c r="D180" s="136" t="s">
        <v>134</v>
      </c>
      <c r="F180" s="137" t="s">
        <v>228</v>
      </c>
      <c r="L180" s="25"/>
      <c r="M180" s="138"/>
      <c r="T180" s="49"/>
      <c r="AT180" s="13" t="s">
        <v>134</v>
      </c>
      <c r="AU180" s="13" t="s">
        <v>82</v>
      </c>
    </row>
    <row r="181" spans="2:65" s="1" customFormat="1" ht="24.2" customHeight="1" x14ac:dyDescent="0.2">
      <c r="B181" s="25"/>
      <c r="C181" s="139" t="s">
        <v>229</v>
      </c>
      <c r="D181" s="139" t="s">
        <v>136</v>
      </c>
      <c r="E181" s="140" t="s">
        <v>230</v>
      </c>
      <c r="F181" s="141" t="s">
        <v>231</v>
      </c>
      <c r="G181" s="142" t="s">
        <v>131</v>
      </c>
      <c r="H181" s="143">
        <v>8</v>
      </c>
      <c r="I181" s="144"/>
      <c r="J181" s="144">
        <f>ROUND(I181*H181,2)</f>
        <v>0</v>
      </c>
      <c r="K181" s="141" t="s">
        <v>282</v>
      </c>
      <c r="L181" s="145"/>
      <c r="M181" s="146" t="s">
        <v>1</v>
      </c>
      <c r="N181" s="147" t="s">
        <v>37</v>
      </c>
      <c r="O181" s="132">
        <v>0</v>
      </c>
      <c r="P181" s="132">
        <f>O181*H181</f>
        <v>0</v>
      </c>
      <c r="Q181" s="132">
        <v>0</v>
      </c>
      <c r="R181" s="132">
        <f>Q181*H181</f>
        <v>0</v>
      </c>
      <c r="S181" s="132">
        <v>0</v>
      </c>
      <c r="T181" s="133">
        <f>S181*H181</f>
        <v>0</v>
      </c>
      <c r="AR181" s="134" t="s">
        <v>132</v>
      </c>
      <c r="AT181" s="134" t="s">
        <v>136</v>
      </c>
      <c r="AU181" s="134" t="s">
        <v>82</v>
      </c>
      <c r="AY181" s="13" t="s">
        <v>125</v>
      </c>
      <c r="BE181" s="135">
        <f>IF(N181="základní",J181,0)</f>
        <v>0</v>
      </c>
      <c r="BF181" s="135">
        <f>IF(N181="snížená",J181,0)</f>
        <v>0</v>
      </c>
      <c r="BG181" s="135">
        <f>IF(N181="zákl. přenesená",J181,0)</f>
        <v>0</v>
      </c>
      <c r="BH181" s="135">
        <f>IF(N181="sníž. přenesená",J181,0)</f>
        <v>0</v>
      </c>
      <c r="BI181" s="135">
        <f>IF(N181="nulová",J181,0)</f>
        <v>0</v>
      </c>
      <c r="BJ181" s="13" t="s">
        <v>80</v>
      </c>
      <c r="BK181" s="135">
        <f>ROUND(I181*H181,2)</f>
        <v>0</v>
      </c>
      <c r="BL181" s="13" t="s">
        <v>132</v>
      </c>
      <c r="BM181" s="134" t="s">
        <v>232</v>
      </c>
    </row>
    <row r="182" spans="2:65" s="1" customFormat="1" x14ac:dyDescent="0.2">
      <c r="B182" s="25"/>
      <c r="D182" s="136" t="s">
        <v>134</v>
      </c>
      <c r="F182" s="137" t="s">
        <v>231</v>
      </c>
      <c r="L182" s="25"/>
      <c r="M182" s="138"/>
      <c r="T182" s="49"/>
      <c r="AT182" s="13" t="s">
        <v>134</v>
      </c>
      <c r="AU182" s="13" t="s">
        <v>82</v>
      </c>
    </row>
    <row r="183" spans="2:65" s="1" customFormat="1" ht="19.5" x14ac:dyDescent="0.2">
      <c r="B183" s="25"/>
      <c r="D183" s="136" t="s">
        <v>150</v>
      </c>
      <c r="F183" s="148" t="s">
        <v>151</v>
      </c>
      <c r="L183" s="25"/>
      <c r="M183" s="138"/>
      <c r="T183" s="49"/>
      <c r="AT183" s="13" t="s">
        <v>150</v>
      </c>
      <c r="AU183" s="13" t="s">
        <v>82</v>
      </c>
    </row>
    <row r="184" spans="2:65" s="1" customFormat="1" ht="24.2" customHeight="1" x14ac:dyDescent="0.2">
      <c r="B184" s="25"/>
      <c r="C184" s="139" t="s">
        <v>233</v>
      </c>
      <c r="D184" s="139" t="s">
        <v>136</v>
      </c>
      <c r="E184" s="140" t="s">
        <v>234</v>
      </c>
      <c r="F184" s="141" t="s">
        <v>235</v>
      </c>
      <c r="G184" s="142" t="s">
        <v>131</v>
      </c>
      <c r="H184" s="143">
        <v>56</v>
      </c>
      <c r="I184" s="144"/>
      <c r="J184" s="144">
        <f>ROUND(I184*H184,2)</f>
        <v>0</v>
      </c>
      <c r="K184" s="141" t="s">
        <v>282</v>
      </c>
      <c r="L184" s="145"/>
      <c r="M184" s="146" t="s">
        <v>1</v>
      </c>
      <c r="N184" s="147" t="s">
        <v>37</v>
      </c>
      <c r="O184" s="132">
        <v>0</v>
      </c>
      <c r="P184" s="132">
        <f>O184*H184</f>
        <v>0</v>
      </c>
      <c r="Q184" s="132">
        <v>0</v>
      </c>
      <c r="R184" s="132">
        <f>Q184*H184</f>
        <v>0</v>
      </c>
      <c r="S184" s="132">
        <v>0</v>
      </c>
      <c r="T184" s="133">
        <f>S184*H184</f>
        <v>0</v>
      </c>
      <c r="AR184" s="134" t="s">
        <v>132</v>
      </c>
      <c r="AT184" s="134" t="s">
        <v>136</v>
      </c>
      <c r="AU184" s="134" t="s">
        <v>82</v>
      </c>
      <c r="AY184" s="13" t="s">
        <v>125</v>
      </c>
      <c r="BE184" s="135">
        <f>IF(N184="základní",J184,0)</f>
        <v>0</v>
      </c>
      <c r="BF184" s="135">
        <f>IF(N184="snížená",J184,0)</f>
        <v>0</v>
      </c>
      <c r="BG184" s="135">
        <f>IF(N184="zákl. přenesená",J184,0)</f>
        <v>0</v>
      </c>
      <c r="BH184" s="135">
        <f>IF(N184="sníž. přenesená",J184,0)</f>
        <v>0</v>
      </c>
      <c r="BI184" s="135">
        <f>IF(N184="nulová",J184,0)</f>
        <v>0</v>
      </c>
      <c r="BJ184" s="13" t="s">
        <v>80</v>
      </c>
      <c r="BK184" s="135">
        <f>ROUND(I184*H184,2)</f>
        <v>0</v>
      </c>
      <c r="BL184" s="13" t="s">
        <v>132</v>
      </c>
      <c r="BM184" s="134" t="s">
        <v>236</v>
      </c>
    </row>
    <row r="185" spans="2:65" s="1" customFormat="1" x14ac:dyDescent="0.2">
      <c r="B185" s="25"/>
      <c r="D185" s="136" t="s">
        <v>134</v>
      </c>
      <c r="F185" s="137" t="s">
        <v>235</v>
      </c>
      <c r="L185" s="25"/>
      <c r="M185" s="138"/>
      <c r="T185" s="49"/>
      <c r="AT185" s="13" t="s">
        <v>134</v>
      </c>
      <c r="AU185" s="13" t="s">
        <v>82</v>
      </c>
    </row>
    <row r="186" spans="2:65" s="1" customFormat="1" ht="19.5" x14ac:dyDescent="0.2">
      <c r="B186" s="25"/>
      <c r="D186" s="136" t="s">
        <v>150</v>
      </c>
      <c r="F186" s="148" t="s">
        <v>151</v>
      </c>
      <c r="L186" s="25"/>
      <c r="M186" s="138"/>
      <c r="T186" s="49"/>
      <c r="AT186" s="13" t="s">
        <v>150</v>
      </c>
      <c r="AU186" s="13" t="s">
        <v>82</v>
      </c>
    </row>
    <row r="187" spans="2:65" s="1" customFormat="1" ht="24.2" customHeight="1" x14ac:dyDescent="0.2">
      <c r="B187" s="25"/>
      <c r="C187" s="139" t="s">
        <v>237</v>
      </c>
      <c r="D187" s="139" t="s">
        <v>136</v>
      </c>
      <c r="E187" s="140" t="s">
        <v>238</v>
      </c>
      <c r="F187" s="141" t="s">
        <v>239</v>
      </c>
      <c r="G187" s="142" t="s">
        <v>131</v>
      </c>
      <c r="H187" s="143">
        <v>7</v>
      </c>
      <c r="I187" s="144"/>
      <c r="J187" s="144">
        <f>ROUND(I187*H187,2)</f>
        <v>0</v>
      </c>
      <c r="K187" s="141" t="s">
        <v>282</v>
      </c>
      <c r="L187" s="145"/>
      <c r="M187" s="146" t="s">
        <v>1</v>
      </c>
      <c r="N187" s="147" t="s">
        <v>37</v>
      </c>
      <c r="O187" s="132">
        <v>0</v>
      </c>
      <c r="P187" s="132">
        <f>O187*H187</f>
        <v>0</v>
      </c>
      <c r="Q187" s="132">
        <v>0</v>
      </c>
      <c r="R187" s="132">
        <f>Q187*H187</f>
        <v>0</v>
      </c>
      <c r="S187" s="132">
        <v>0</v>
      </c>
      <c r="T187" s="133">
        <f>S187*H187</f>
        <v>0</v>
      </c>
      <c r="AR187" s="134" t="s">
        <v>132</v>
      </c>
      <c r="AT187" s="134" t="s">
        <v>136</v>
      </c>
      <c r="AU187" s="134" t="s">
        <v>82</v>
      </c>
      <c r="AY187" s="13" t="s">
        <v>125</v>
      </c>
      <c r="BE187" s="135">
        <f>IF(N187="základní",J187,0)</f>
        <v>0</v>
      </c>
      <c r="BF187" s="135">
        <f>IF(N187="snížená",J187,0)</f>
        <v>0</v>
      </c>
      <c r="BG187" s="135">
        <f>IF(N187="zákl. přenesená",J187,0)</f>
        <v>0</v>
      </c>
      <c r="BH187" s="135">
        <f>IF(N187="sníž. přenesená",J187,0)</f>
        <v>0</v>
      </c>
      <c r="BI187" s="135">
        <f>IF(N187="nulová",J187,0)</f>
        <v>0</v>
      </c>
      <c r="BJ187" s="13" t="s">
        <v>80</v>
      </c>
      <c r="BK187" s="135">
        <f>ROUND(I187*H187,2)</f>
        <v>0</v>
      </c>
      <c r="BL187" s="13" t="s">
        <v>132</v>
      </c>
      <c r="BM187" s="134" t="s">
        <v>240</v>
      </c>
    </row>
    <row r="188" spans="2:65" s="1" customFormat="1" x14ac:dyDescent="0.2">
      <c r="B188" s="25"/>
      <c r="D188" s="136" t="s">
        <v>134</v>
      </c>
      <c r="F188" s="137" t="s">
        <v>239</v>
      </c>
      <c r="L188" s="25"/>
      <c r="M188" s="138"/>
      <c r="T188" s="49"/>
      <c r="AT188" s="13" t="s">
        <v>134</v>
      </c>
      <c r="AU188" s="13" t="s">
        <v>82</v>
      </c>
    </row>
    <row r="189" spans="2:65" s="1" customFormat="1" ht="19.5" x14ac:dyDescent="0.2">
      <c r="B189" s="25"/>
      <c r="D189" s="136" t="s">
        <v>150</v>
      </c>
      <c r="F189" s="148" t="s">
        <v>151</v>
      </c>
      <c r="L189" s="25"/>
      <c r="M189" s="138"/>
      <c r="T189" s="49"/>
      <c r="AT189" s="13" t="s">
        <v>150</v>
      </c>
      <c r="AU189" s="13" t="s">
        <v>82</v>
      </c>
    </row>
    <row r="190" spans="2:65" s="1" customFormat="1" ht="24.2" customHeight="1" x14ac:dyDescent="0.2">
      <c r="B190" s="25"/>
      <c r="C190" s="139" t="s">
        <v>241</v>
      </c>
      <c r="D190" s="139" t="s">
        <v>136</v>
      </c>
      <c r="E190" s="140" t="s">
        <v>242</v>
      </c>
      <c r="F190" s="141" t="s">
        <v>243</v>
      </c>
      <c r="G190" s="142" t="s">
        <v>131</v>
      </c>
      <c r="H190" s="143">
        <v>1</v>
      </c>
      <c r="I190" s="144"/>
      <c r="J190" s="144">
        <f>ROUND(I190*H190,2)</f>
        <v>0</v>
      </c>
      <c r="K190" s="141" t="s">
        <v>282</v>
      </c>
      <c r="L190" s="145"/>
      <c r="M190" s="146" t="s">
        <v>1</v>
      </c>
      <c r="N190" s="147" t="s">
        <v>37</v>
      </c>
      <c r="O190" s="132">
        <v>0</v>
      </c>
      <c r="P190" s="132">
        <f>O190*H190</f>
        <v>0</v>
      </c>
      <c r="Q190" s="132">
        <v>0</v>
      </c>
      <c r="R190" s="132">
        <f>Q190*H190</f>
        <v>0</v>
      </c>
      <c r="S190" s="132">
        <v>0</v>
      </c>
      <c r="T190" s="133">
        <f>S190*H190</f>
        <v>0</v>
      </c>
      <c r="AR190" s="134" t="s">
        <v>132</v>
      </c>
      <c r="AT190" s="134" t="s">
        <v>136</v>
      </c>
      <c r="AU190" s="134" t="s">
        <v>82</v>
      </c>
      <c r="AY190" s="13" t="s">
        <v>125</v>
      </c>
      <c r="BE190" s="135">
        <f>IF(N190="základní",J190,0)</f>
        <v>0</v>
      </c>
      <c r="BF190" s="135">
        <f>IF(N190="snížená",J190,0)</f>
        <v>0</v>
      </c>
      <c r="BG190" s="135">
        <f>IF(N190="zákl. přenesená",J190,0)</f>
        <v>0</v>
      </c>
      <c r="BH190" s="135">
        <f>IF(N190="sníž. přenesená",J190,0)</f>
        <v>0</v>
      </c>
      <c r="BI190" s="135">
        <f>IF(N190="nulová",J190,0)</f>
        <v>0</v>
      </c>
      <c r="BJ190" s="13" t="s">
        <v>80</v>
      </c>
      <c r="BK190" s="135">
        <f>ROUND(I190*H190,2)</f>
        <v>0</v>
      </c>
      <c r="BL190" s="13" t="s">
        <v>132</v>
      </c>
      <c r="BM190" s="134" t="s">
        <v>244</v>
      </c>
    </row>
    <row r="191" spans="2:65" s="1" customFormat="1" x14ac:dyDescent="0.2">
      <c r="B191" s="25"/>
      <c r="D191" s="136" t="s">
        <v>134</v>
      </c>
      <c r="F191" s="137" t="s">
        <v>243</v>
      </c>
      <c r="L191" s="25"/>
      <c r="M191" s="138"/>
      <c r="T191" s="49"/>
      <c r="AT191" s="13" t="s">
        <v>134</v>
      </c>
      <c r="AU191" s="13" t="s">
        <v>82</v>
      </c>
    </row>
    <row r="192" spans="2:65" s="1" customFormat="1" ht="19.5" x14ac:dyDescent="0.2">
      <c r="B192" s="25"/>
      <c r="D192" s="136" t="s">
        <v>150</v>
      </c>
      <c r="F192" s="148" t="s">
        <v>151</v>
      </c>
      <c r="L192" s="25"/>
      <c r="M192" s="138"/>
      <c r="T192" s="49"/>
      <c r="AT192" s="13" t="s">
        <v>150</v>
      </c>
      <c r="AU192" s="13" t="s">
        <v>82</v>
      </c>
    </row>
    <row r="193" spans="2:65" s="1" customFormat="1" ht="16.5" customHeight="1" x14ac:dyDescent="0.2">
      <c r="B193" s="25"/>
      <c r="C193" s="124" t="s">
        <v>245</v>
      </c>
      <c r="D193" s="124" t="s">
        <v>128</v>
      </c>
      <c r="E193" s="125" t="s">
        <v>246</v>
      </c>
      <c r="F193" s="126" t="s">
        <v>247</v>
      </c>
      <c r="G193" s="127" t="s">
        <v>131</v>
      </c>
      <c r="H193" s="128">
        <v>32</v>
      </c>
      <c r="I193" s="129"/>
      <c r="J193" s="129">
        <f>ROUND(I193*H193,2)</f>
        <v>0</v>
      </c>
      <c r="K193" s="126" t="s">
        <v>282</v>
      </c>
      <c r="L193" s="25"/>
      <c r="M193" s="130" t="s">
        <v>1</v>
      </c>
      <c r="N193" s="131" t="s">
        <v>37</v>
      </c>
      <c r="O193" s="132">
        <v>0</v>
      </c>
      <c r="P193" s="132">
        <f>O193*H193</f>
        <v>0</v>
      </c>
      <c r="Q193" s="132">
        <v>0</v>
      </c>
      <c r="R193" s="132">
        <f>Q193*H193</f>
        <v>0</v>
      </c>
      <c r="S193" s="132">
        <v>0</v>
      </c>
      <c r="T193" s="133">
        <f>S193*H193</f>
        <v>0</v>
      </c>
      <c r="AR193" s="134" t="s">
        <v>132</v>
      </c>
      <c r="AT193" s="134" t="s">
        <v>128</v>
      </c>
      <c r="AU193" s="134" t="s">
        <v>82</v>
      </c>
      <c r="AY193" s="13" t="s">
        <v>125</v>
      </c>
      <c r="BE193" s="135">
        <f>IF(N193="základní",J193,0)</f>
        <v>0</v>
      </c>
      <c r="BF193" s="135">
        <f>IF(N193="snížená",J193,0)</f>
        <v>0</v>
      </c>
      <c r="BG193" s="135">
        <f>IF(N193="zákl. přenesená",J193,0)</f>
        <v>0</v>
      </c>
      <c r="BH193" s="135">
        <f>IF(N193="sníž. přenesená",J193,0)</f>
        <v>0</v>
      </c>
      <c r="BI193" s="135">
        <f>IF(N193="nulová",J193,0)</f>
        <v>0</v>
      </c>
      <c r="BJ193" s="13" t="s">
        <v>80</v>
      </c>
      <c r="BK193" s="135">
        <f>ROUND(I193*H193,2)</f>
        <v>0</v>
      </c>
      <c r="BL193" s="13" t="s">
        <v>132</v>
      </c>
      <c r="BM193" s="134" t="s">
        <v>248</v>
      </c>
    </row>
    <row r="194" spans="2:65" s="1" customFormat="1" x14ac:dyDescent="0.2">
      <c r="B194" s="25"/>
      <c r="D194" s="136" t="s">
        <v>134</v>
      </c>
      <c r="F194" s="137" t="s">
        <v>247</v>
      </c>
      <c r="L194" s="25"/>
      <c r="M194" s="138"/>
      <c r="T194" s="49"/>
      <c r="AT194" s="13" t="s">
        <v>134</v>
      </c>
      <c r="AU194" s="13" t="s">
        <v>82</v>
      </c>
    </row>
    <row r="195" spans="2:65" s="1" customFormat="1" ht="16.5" customHeight="1" x14ac:dyDescent="0.2">
      <c r="B195" s="25"/>
      <c r="C195" s="139" t="s">
        <v>249</v>
      </c>
      <c r="D195" s="139" t="s">
        <v>136</v>
      </c>
      <c r="E195" s="140" t="s">
        <v>250</v>
      </c>
      <c r="F195" s="141" t="s">
        <v>251</v>
      </c>
      <c r="G195" s="142" t="s">
        <v>252</v>
      </c>
      <c r="H195" s="143">
        <v>124.17</v>
      </c>
      <c r="I195" s="144"/>
      <c r="J195" s="144">
        <f>ROUND(I195*H195,2)</f>
        <v>0</v>
      </c>
      <c r="K195" s="141" t="s">
        <v>282</v>
      </c>
      <c r="L195" s="145"/>
      <c r="M195" s="146" t="s">
        <v>1</v>
      </c>
      <c r="N195" s="147" t="s">
        <v>37</v>
      </c>
      <c r="O195" s="132">
        <v>0</v>
      </c>
      <c r="P195" s="132">
        <f>O195*H195</f>
        <v>0</v>
      </c>
      <c r="Q195" s="132">
        <v>0</v>
      </c>
      <c r="R195" s="132">
        <f>Q195*H195</f>
        <v>0</v>
      </c>
      <c r="S195" s="132">
        <v>0</v>
      </c>
      <c r="T195" s="133">
        <f>S195*H195</f>
        <v>0</v>
      </c>
      <c r="AR195" s="134" t="s">
        <v>132</v>
      </c>
      <c r="AT195" s="134" t="s">
        <v>136</v>
      </c>
      <c r="AU195" s="134" t="s">
        <v>82</v>
      </c>
      <c r="AY195" s="13" t="s">
        <v>125</v>
      </c>
      <c r="BE195" s="135">
        <f>IF(N195="základní",J195,0)</f>
        <v>0</v>
      </c>
      <c r="BF195" s="135">
        <f>IF(N195="snížená",J195,0)</f>
        <v>0</v>
      </c>
      <c r="BG195" s="135">
        <f>IF(N195="zákl. přenesená",J195,0)</f>
        <v>0</v>
      </c>
      <c r="BH195" s="135">
        <f>IF(N195="sníž. přenesená",J195,0)</f>
        <v>0</v>
      </c>
      <c r="BI195" s="135">
        <f>IF(N195="nulová",J195,0)</f>
        <v>0</v>
      </c>
      <c r="BJ195" s="13" t="s">
        <v>80</v>
      </c>
      <c r="BK195" s="135">
        <f>ROUND(I195*H195,2)</f>
        <v>0</v>
      </c>
      <c r="BL195" s="13" t="s">
        <v>132</v>
      </c>
      <c r="BM195" s="134" t="s">
        <v>253</v>
      </c>
    </row>
    <row r="196" spans="2:65" s="1" customFormat="1" x14ac:dyDescent="0.2">
      <c r="B196" s="25"/>
      <c r="D196" s="136" t="s">
        <v>134</v>
      </c>
      <c r="F196" s="137" t="s">
        <v>251</v>
      </c>
      <c r="L196" s="25"/>
      <c r="M196" s="138"/>
      <c r="T196" s="49"/>
      <c r="AT196" s="13" t="s">
        <v>134</v>
      </c>
      <c r="AU196" s="13" t="s">
        <v>82</v>
      </c>
    </row>
    <row r="197" spans="2:65" s="1" customFormat="1" ht="19.5" x14ac:dyDescent="0.2">
      <c r="B197" s="25"/>
      <c r="D197" s="136" t="s">
        <v>150</v>
      </c>
      <c r="F197" s="148" t="s">
        <v>254</v>
      </c>
      <c r="L197" s="25"/>
      <c r="M197" s="138"/>
      <c r="T197" s="49"/>
      <c r="AT197" s="13" t="s">
        <v>150</v>
      </c>
      <c r="AU197" s="13" t="s">
        <v>82</v>
      </c>
    </row>
    <row r="198" spans="2:65" s="1" customFormat="1" ht="16.5" customHeight="1" x14ac:dyDescent="0.2">
      <c r="B198" s="25"/>
      <c r="C198" s="139" t="s">
        <v>255</v>
      </c>
      <c r="D198" s="139" t="s">
        <v>136</v>
      </c>
      <c r="E198" s="140" t="s">
        <v>256</v>
      </c>
      <c r="F198" s="141" t="s">
        <v>257</v>
      </c>
      <c r="G198" s="142" t="s">
        <v>252</v>
      </c>
      <c r="H198" s="143">
        <v>101.9</v>
      </c>
      <c r="I198" s="144"/>
      <c r="J198" s="144">
        <f>ROUND(I198*H198,2)</f>
        <v>0</v>
      </c>
      <c r="K198" s="141" t="s">
        <v>282</v>
      </c>
      <c r="L198" s="145"/>
      <c r="M198" s="146" t="s">
        <v>1</v>
      </c>
      <c r="N198" s="147" t="s">
        <v>37</v>
      </c>
      <c r="O198" s="132">
        <v>0</v>
      </c>
      <c r="P198" s="132">
        <f>O198*H198</f>
        <v>0</v>
      </c>
      <c r="Q198" s="132">
        <v>0</v>
      </c>
      <c r="R198" s="132">
        <f>Q198*H198</f>
        <v>0</v>
      </c>
      <c r="S198" s="132">
        <v>0</v>
      </c>
      <c r="T198" s="133">
        <f>S198*H198</f>
        <v>0</v>
      </c>
      <c r="AR198" s="134" t="s">
        <v>132</v>
      </c>
      <c r="AT198" s="134" t="s">
        <v>136</v>
      </c>
      <c r="AU198" s="134" t="s">
        <v>82</v>
      </c>
      <c r="AY198" s="13" t="s">
        <v>125</v>
      </c>
      <c r="BE198" s="135">
        <f>IF(N198="základní",J198,0)</f>
        <v>0</v>
      </c>
      <c r="BF198" s="135">
        <f>IF(N198="snížená",J198,0)</f>
        <v>0</v>
      </c>
      <c r="BG198" s="135">
        <f>IF(N198="zákl. přenesená",J198,0)</f>
        <v>0</v>
      </c>
      <c r="BH198" s="135">
        <f>IF(N198="sníž. přenesená",J198,0)</f>
        <v>0</v>
      </c>
      <c r="BI198" s="135">
        <f>IF(N198="nulová",J198,0)</f>
        <v>0</v>
      </c>
      <c r="BJ198" s="13" t="s">
        <v>80</v>
      </c>
      <c r="BK198" s="135">
        <f>ROUND(I198*H198,2)</f>
        <v>0</v>
      </c>
      <c r="BL198" s="13" t="s">
        <v>132</v>
      </c>
      <c r="BM198" s="134" t="s">
        <v>258</v>
      </c>
    </row>
    <row r="199" spans="2:65" s="1" customFormat="1" x14ac:dyDescent="0.2">
      <c r="B199" s="25"/>
      <c r="D199" s="136" t="s">
        <v>134</v>
      </c>
      <c r="F199" s="137" t="s">
        <v>257</v>
      </c>
      <c r="L199" s="25"/>
      <c r="M199" s="138"/>
      <c r="T199" s="49"/>
      <c r="AT199" s="13" t="s">
        <v>134</v>
      </c>
      <c r="AU199" s="13" t="s">
        <v>82</v>
      </c>
    </row>
    <row r="200" spans="2:65" s="1" customFormat="1" ht="19.5" x14ac:dyDescent="0.2">
      <c r="B200" s="25"/>
      <c r="D200" s="136" t="s">
        <v>150</v>
      </c>
      <c r="F200" s="148" t="s">
        <v>254</v>
      </c>
      <c r="L200" s="25"/>
      <c r="M200" s="138"/>
      <c r="T200" s="49"/>
      <c r="AT200" s="13" t="s">
        <v>150</v>
      </c>
      <c r="AU200" s="13" t="s">
        <v>82</v>
      </c>
    </row>
    <row r="201" spans="2:65" s="1" customFormat="1" ht="24.2" customHeight="1" x14ac:dyDescent="0.2">
      <c r="B201" s="25"/>
      <c r="C201" s="139" t="s">
        <v>259</v>
      </c>
      <c r="D201" s="139" t="s">
        <v>136</v>
      </c>
      <c r="E201" s="140" t="s">
        <v>260</v>
      </c>
      <c r="F201" s="141" t="s">
        <v>261</v>
      </c>
      <c r="G201" s="142" t="s">
        <v>131</v>
      </c>
      <c r="H201" s="143">
        <v>30</v>
      </c>
      <c r="I201" s="144"/>
      <c r="J201" s="144">
        <f>ROUND(I201*H201,2)</f>
        <v>0</v>
      </c>
      <c r="K201" s="141" t="s">
        <v>282</v>
      </c>
      <c r="L201" s="145"/>
      <c r="M201" s="146" t="s">
        <v>1</v>
      </c>
      <c r="N201" s="147" t="s">
        <v>37</v>
      </c>
      <c r="O201" s="132">
        <v>0</v>
      </c>
      <c r="P201" s="132">
        <f>O201*H201</f>
        <v>0</v>
      </c>
      <c r="Q201" s="132">
        <v>0</v>
      </c>
      <c r="R201" s="132">
        <f>Q201*H201</f>
        <v>0</v>
      </c>
      <c r="S201" s="132">
        <v>0</v>
      </c>
      <c r="T201" s="133">
        <f>S201*H201</f>
        <v>0</v>
      </c>
      <c r="AR201" s="134" t="s">
        <v>132</v>
      </c>
      <c r="AT201" s="134" t="s">
        <v>136</v>
      </c>
      <c r="AU201" s="134" t="s">
        <v>82</v>
      </c>
      <c r="AY201" s="13" t="s">
        <v>125</v>
      </c>
      <c r="BE201" s="135">
        <f>IF(N201="základní",J201,0)</f>
        <v>0</v>
      </c>
      <c r="BF201" s="135">
        <f>IF(N201="snížená",J201,0)</f>
        <v>0</v>
      </c>
      <c r="BG201" s="135">
        <f>IF(N201="zákl. přenesená",J201,0)</f>
        <v>0</v>
      </c>
      <c r="BH201" s="135">
        <f>IF(N201="sníž. přenesená",J201,0)</f>
        <v>0</v>
      </c>
      <c r="BI201" s="135">
        <f>IF(N201="nulová",J201,0)</f>
        <v>0</v>
      </c>
      <c r="BJ201" s="13" t="s">
        <v>80</v>
      </c>
      <c r="BK201" s="135">
        <f>ROUND(I201*H201,2)</f>
        <v>0</v>
      </c>
      <c r="BL201" s="13" t="s">
        <v>132</v>
      </c>
      <c r="BM201" s="134" t="s">
        <v>262</v>
      </c>
    </row>
    <row r="202" spans="2:65" s="1" customFormat="1" ht="19.5" x14ac:dyDescent="0.2">
      <c r="B202" s="25"/>
      <c r="D202" s="136" t="s">
        <v>134</v>
      </c>
      <c r="F202" s="137" t="s">
        <v>261</v>
      </c>
      <c r="L202" s="25"/>
      <c r="M202" s="138"/>
      <c r="T202" s="49"/>
      <c r="AT202" s="13" t="s">
        <v>134</v>
      </c>
      <c r="AU202" s="13" t="s">
        <v>82</v>
      </c>
    </row>
    <row r="203" spans="2:65" s="1" customFormat="1" ht="19.5" x14ac:dyDescent="0.2">
      <c r="B203" s="25"/>
      <c r="D203" s="136" t="s">
        <v>150</v>
      </c>
      <c r="F203" s="148" t="s">
        <v>254</v>
      </c>
      <c r="L203" s="25"/>
      <c r="M203" s="138"/>
      <c r="T203" s="49"/>
      <c r="AT203" s="13" t="s">
        <v>150</v>
      </c>
      <c r="AU203" s="13" t="s">
        <v>82</v>
      </c>
    </row>
    <row r="204" spans="2:65" s="1" customFormat="1" ht="24.2" customHeight="1" x14ac:dyDescent="0.2">
      <c r="B204" s="25"/>
      <c r="C204" s="139" t="s">
        <v>263</v>
      </c>
      <c r="D204" s="139" t="s">
        <v>136</v>
      </c>
      <c r="E204" s="140" t="s">
        <v>264</v>
      </c>
      <c r="F204" s="141" t="s">
        <v>265</v>
      </c>
      <c r="G204" s="142" t="s">
        <v>131</v>
      </c>
      <c r="H204" s="143">
        <v>2</v>
      </c>
      <c r="I204" s="144"/>
      <c r="J204" s="144">
        <f>ROUND(I204*H204,2)</f>
        <v>0</v>
      </c>
      <c r="K204" s="141" t="s">
        <v>282</v>
      </c>
      <c r="L204" s="145"/>
      <c r="M204" s="146" t="s">
        <v>1</v>
      </c>
      <c r="N204" s="147" t="s">
        <v>37</v>
      </c>
      <c r="O204" s="132">
        <v>0</v>
      </c>
      <c r="P204" s="132">
        <f>O204*H204</f>
        <v>0</v>
      </c>
      <c r="Q204" s="132">
        <v>0</v>
      </c>
      <c r="R204" s="132">
        <f>Q204*H204</f>
        <v>0</v>
      </c>
      <c r="S204" s="132">
        <v>0</v>
      </c>
      <c r="T204" s="133">
        <f>S204*H204</f>
        <v>0</v>
      </c>
      <c r="AR204" s="134" t="s">
        <v>132</v>
      </c>
      <c r="AT204" s="134" t="s">
        <v>136</v>
      </c>
      <c r="AU204" s="134" t="s">
        <v>82</v>
      </c>
      <c r="AY204" s="13" t="s">
        <v>125</v>
      </c>
      <c r="BE204" s="135">
        <f>IF(N204="základní",J204,0)</f>
        <v>0</v>
      </c>
      <c r="BF204" s="135">
        <f>IF(N204="snížená",J204,0)</f>
        <v>0</v>
      </c>
      <c r="BG204" s="135">
        <f>IF(N204="zákl. přenesená",J204,0)</f>
        <v>0</v>
      </c>
      <c r="BH204" s="135">
        <f>IF(N204="sníž. přenesená",J204,0)</f>
        <v>0</v>
      </c>
      <c r="BI204" s="135">
        <f>IF(N204="nulová",J204,0)</f>
        <v>0</v>
      </c>
      <c r="BJ204" s="13" t="s">
        <v>80</v>
      </c>
      <c r="BK204" s="135">
        <f>ROUND(I204*H204,2)</f>
        <v>0</v>
      </c>
      <c r="BL204" s="13" t="s">
        <v>132</v>
      </c>
      <c r="BM204" s="134" t="s">
        <v>266</v>
      </c>
    </row>
    <row r="205" spans="2:65" s="1" customFormat="1" ht="19.5" x14ac:dyDescent="0.2">
      <c r="B205" s="25"/>
      <c r="D205" s="136" t="s">
        <v>134</v>
      </c>
      <c r="F205" s="137" t="s">
        <v>265</v>
      </c>
      <c r="L205" s="25"/>
      <c r="M205" s="138"/>
      <c r="T205" s="49"/>
      <c r="AT205" s="13" t="s">
        <v>134</v>
      </c>
      <c r="AU205" s="13" t="s">
        <v>82</v>
      </c>
    </row>
    <row r="206" spans="2:65" s="1" customFormat="1" ht="19.5" x14ac:dyDescent="0.2">
      <c r="B206" s="25"/>
      <c r="D206" s="136" t="s">
        <v>150</v>
      </c>
      <c r="F206" s="148" t="s">
        <v>254</v>
      </c>
      <c r="L206" s="25"/>
      <c r="M206" s="138"/>
      <c r="T206" s="49"/>
      <c r="AT206" s="13" t="s">
        <v>150</v>
      </c>
      <c r="AU206" s="13" t="s">
        <v>82</v>
      </c>
    </row>
    <row r="207" spans="2:65" s="1" customFormat="1" ht="16.5" customHeight="1" x14ac:dyDescent="0.2">
      <c r="B207" s="25"/>
      <c r="C207" s="124" t="s">
        <v>267</v>
      </c>
      <c r="D207" s="124" t="s">
        <v>128</v>
      </c>
      <c r="E207" s="125" t="s">
        <v>268</v>
      </c>
      <c r="F207" s="126" t="s">
        <v>269</v>
      </c>
      <c r="G207" s="127" t="s">
        <v>131</v>
      </c>
      <c r="H207" s="128">
        <v>2</v>
      </c>
      <c r="I207" s="129"/>
      <c r="J207" s="129">
        <f>ROUND(I207*H207,2)</f>
        <v>0</v>
      </c>
      <c r="K207" s="126" t="s">
        <v>282</v>
      </c>
      <c r="L207" s="25"/>
      <c r="M207" s="130" t="s">
        <v>1</v>
      </c>
      <c r="N207" s="131" t="s">
        <v>37</v>
      </c>
      <c r="O207" s="132">
        <v>0</v>
      </c>
      <c r="P207" s="132">
        <f>O207*H207</f>
        <v>0</v>
      </c>
      <c r="Q207" s="132">
        <v>0</v>
      </c>
      <c r="R207" s="132">
        <f>Q207*H207</f>
        <v>0</v>
      </c>
      <c r="S207" s="132">
        <v>0</v>
      </c>
      <c r="T207" s="133">
        <f>S207*H207</f>
        <v>0</v>
      </c>
      <c r="AR207" s="134" t="s">
        <v>132</v>
      </c>
      <c r="AT207" s="134" t="s">
        <v>128</v>
      </c>
      <c r="AU207" s="134" t="s">
        <v>82</v>
      </c>
      <c r="AY207" s="13" t="s">
        <v>125</v>
      </c>
      <c r="BE207" s="135">
        <f>IF(N207="základní",J207,0)</f>
        <v>0</v>
      </c>
      <c r="BF207" s="135">
        <f>IF(N207="snížená",J207,0)</f>
        <v>0</v>
      </c>
      <c r="BG207" s="135">
        <f>IF(N207="zákl. přenesená",J207,0)</f>
        <v>0</v>
      </c>
      <c r="BH207" s="135">
        <f>IF(N207="sníž. přenesená",J207,0)</f>
        <v>0</v>
      </c>
      <c r="BI207" s="135">
        <f>IF(N207="nulová",J207,0)</f>
        <v>0</v>
      </c>
      <c r="BJ207" s="13" t="s">
        <v>80</v>
      </c>
      <c r="BK207" s="135">
        <f>ROUND(I207*H207,2)</f>
        <v>0</v>
      </c>
      <c r="BL207" s="13" t="s">
        <v>132</v>
      </c>
      <c r="BM207" s="134" t="s">
        <v>270</v>
      </c>
    </row>
    <row r="208" spans="2:65" s="1" customFormat="1" x14ac:dyDescent="0.2">
      <c r="B208" s="25"/>
      <c r="D208" s="136" t="s">
        <v>134</v>
      </c>
      <c r="F208" s="137" t="s">
        <v>269</v>
      </c>
      <c r="L208" s="25"/>
      <c r="M208" s="138"/>
      <c r="T208" s="49"/>
      <c r="AT208" s="13" t="s">
        <v>134</v>
      </c>
      <c r="AU208" s="13" t="s">
        <v>82</v>
      </c>
    </row>
    <row r="209" spans="2:65" s="1" customFormat="1" ht="24.2" customHeight="1" x14ac:dyDescent="0.2">
      <c r="B209" s="25"/>
      <c r="C209" s="139" t="s">
        <v>271</v>
      </c>
      <c r="D209" s="139" t="s">
        <v>136</v>
      </c>
      <c r="E209" s="140" t="s">
        <v>272</v>
      </c>
      <c r="F209" s="141" t="s">
        <v>273</v>
      </c>
      <c r="G209" s="142" t="s">
        <v>131</v>
      </c>
      <c r="H209" s="143">
        <v>2</v>
      </c>
      <c r="I209" s="144"/>
      <c r="J209" s="144">
        <f>ROUND(I209*H209,2)</f>
        <v>0</v>
      </c>
      <c r="K209" s="141" t="s">
        <v>282</v>
      </c>
      <c r="L209" s="145"/>
      <c r="M209" s="146" t="s">
        <v>1</v>
      </c>
      <c r="N209" s="147" t="s">
        <v>37</v>
      </c>
      <c r="O209" s="132">
        <v>0</v>
      </c>
      <c r="P209" s="132">
        <f>O209*H209</f>
        <v>0</v>
      </c>
      <c r="Q209" s="132">
        <v>0</v>
      </c>
      <c r="R209" s="132">
        <f>Q209*H209</f>
        <v>0</v>
      </c>
      <c r="S209" s="132">
        <v>0</v>
      </c>
      <c r="T209" s="133">
        <f>S209*H209</f>
        <v>0</v>
      </c>
      <c r="AR209" s="134" t="s">
        <v>132</v>
      </c>
      <c r="AT209" s="134" t="s">
        <v>136</v>
      </c>
      <c r="AU209" s="134" t="s">
        <v>82</v>
      </c>
      <c r="AY209" s="13" t="s">
        <v>125</v>
      </c>
      <c r="BE209" s="135">
        <f>IF(N209="základní",J209,0)</f>
        <v>0</v>
      </c>
      <c r="BF209" s="135">
        <f>IF(N209="snížená",J209,0)</f>
        <v>0</v>
      </c>
      <c r="BG209" s="135">
        <f>IF(N209="zákl. přenesená",J209,0)</f>
        <v>0</v>
      </c>
      <c r="BH209" s="135">
        <f>IF(N209="sníž. přenesená",J209,0)</f>
        <v>0</v>
      </c>
      <c r="BI209" s="135">
        <f>IF(N209="nulová",J209,0)</f>
        <v>0</v>
      </c>
      <c r="BJ209" s="13" t="s">
        <v>80</v>
      </c>
      <c r="BK209" s="135">
        <f>ROUND(I209*H209,2)</f>
        <v>0</v>
      </c>
      <c r="BL209" s="13" t="s">
        <v>132</v>
      </c>
      <c r="BM209" s="134" t="s">
        <v>274</v>
      </c>
    </row>
    <row r="210" spans="2:65" s="1" customFormat="1" ht="19.5" x14ac:dyDescent="0.2">
      <c r="B210" s="25"/>
      <c r="D210" s="136" t="s">
        <v>134</v>
      </c>
      <c r="F210" s="137" t="s">
        <v>273</v>
      </c>
      <c r="L210" s="25"/>
      <c r="M210" s="138"/>
      <c r="T210" s="49"/>
      <c r="AT210" s="13" t="s">
        <v>134</v>
      </c>
      <c r="AU210" s="13" t="s">
        <v>82</v>
      </c>
    </row>
    <row r="211" spans="2:65" s="1" customFormat="1" ht="19.5" x14ac:dyDescent="0.2">
      <c r="B211" s="25"/>
      <c r="D211" s="136" t="s">
        <v>150</v>
      </c>
      <c r="F211" s="148" t="s">
        <v>254</v>
      </c>
      <c r="L211" s="25"/>
      <c r="M211" s="138"/>
      <c r="T211" s="49"/>
      <c r="AT211" s="13" t="s">
        <v>150</v>
      </c>
      <c r="AU211" s="13" t="s">
        <v>82</v>
      </c>
    </row>
    <row r="212" spans="2:65" s="1" customFormat="1" ht="24.2" customHeight="1" x14ac:dyDescent="0.2">
      <c r="B212" s="25"/>
      <c r="C212" s="124" t="s">
        <v>275</v>
      </c>
      <c r="D212" s="124" t="s">
        <v>128</v>
      </c>
      <c r="E212" s="125" t="s">
        <v>276</v>
      </c>
      <c r="F212" s="126" t="s">
        <v>277</v>
      </c>
      <c r="G212" s="127" t="s">
        <v>131</v>
      </c>
      <c r="H212" s="128">
        <v>17</v>
      </c>
      <c r="I212" s="129"/>
      <c r="J212" s="129">
        <f>ROUND(I212*H212,2)</f>
        <v>0</v>
      </c>
      <c r="K212" s="126" t="s">
        <v>282</v>
      </c>
      <c r="L212" s="25"/>
      <c r="M212" s="130" t="s">
        <v>1</v>
      </c>
      <c r="N212" s="131" t="s">
        <v>37</v>
      </c>
      <c r="O212" s="132">
        <v>0</v>
      </c>
      <c r="P212" s="132">
        <f>O212*H212</f>
        <v>0</v>
      </c>
      <c r="Q212" s="132">
        <v>0</v>
      </c>
      <c r="R212" s="132">
        <f>Q212*H212</f>
        <v>0</v>
      </c>
      <c r="S212" s="132">
        <v>0</v>
      </c>
      <c r="T212" s="133">
        <f>S212*H212</f>
        <v>0</v>
      </c>
      <c r="AR212" s="134" t="s">
        <v>132</v>
      </c>
      <c r="AT212" s="134" t="s">
        <v>128</v>
      </c>
      <c r="AU212" s="134" t="s">
        <v>82</v>
      </c>
      <c r="AY212" s="13" t="s">
        <v>125</v>
      </c>
      <c r="BE212" s="135">
        <f>IF(N212="základní",J212,0)</f>
        <v>0</v>
      </c>
      <c r="BF212" s="135">
        <f>IF(N212="snížená",J212,0)</f>
        <v>0</v>
      </c>
      <c r="BG212" s="135">
        <f>IF(N212="zákl. přenesená",J212,0)</f>
        <v>0</v>
      </c>
      <c r="BH212" s="135">
        <f>IF(N212="sníž. přenesená",J212,0)</f>
        <v>0</v>
      </c>
      <c r="BI212" s="135">
        <f>IF(N212="nulová",J212,0)</f>
        <v>0</v>
      </c>
      <c r="BJ212" s="13" t="s">
        <v>80</v>
      </c>
      <c r="BK212" s="135">
        <f>ROUND(I212*H212,2)</f>
        <v>0</v>
      </c>
      <c r="BL212" s="13" t="s">
        <v>132</v>
      </c>
      <c r="BM212" s="134" t="s">
        <v>278</v>
      </c>
    </row>
    <row r="213" spans="2:65" s="1" customFormat="1" x14ac:dyDescent="0.2">
      <c r="B213" s="25"/>
      <c r="D213" s="136" t="s">
        <v>134</v>
      </c>
      <c r="F213" s="137" t="s">
        <v>277</v>
      </c>
      <c r="L213" s="25"/>
      <c r="M213" s="138"/>
      <c r="T213" s="49"/>
      <c r="AT213" s="13" t="s">
        <v>134</v>
      </c>
      <c r="AU213" s="13" t="s">
        <v>82</v>
      </c>
    </row>
    <row r="214" spans="2:65" s="1" customFormat="1" ht="19.5" x14ac:dyDescent="0.2">
      <c r="B214" s="25"/>
      <c r="D214" s="136" t="s">
        <v>150</v>
      </c>
      <c r="F214" s="148" t="s">
        <v>254</v>
      </c>
      <c r="L214" s="25"/>
      <c r="M214" s="138"/>
      <c r="T214" s="49"/>
      <c r="AT214" s="13" t="s">
        <v>150</v>
      </c>
      <c r="AU214" s="13" t="s">
        <v>82</v>
      </c>
    </row>
    <row r="215" spans="2:65" s="1" customFormat="1" ht="16.5" customHeight="1" x14ac:dyDescent="0.2">
      <c r="B215" s="25"/>
      <c r="C215" s="124" t="s">
        <v>279</v>
      </c>
      <c r="D215" s="124" t="s">
        <v>128</v>
      </c>
      <c r="E215" s="125" t="s">
        <v>280</v>
      </c>
      <c r="F215" s="126" t="s">
        <v>281</v>
      </c>
      <c r="G215" s="127" t="s">
        <v>131</v>
      </c>
      <c r="H215" s="128">
        <v>72</v>
      </c>
      <c r="I215" s="129"/>
      <c r="J215" s="129">
        <f>ROUND(I215*H215,2)</f>
        <v>0</v>
      </c>
      <c r="K215" s="126" t="s">
        <v>282</v>
      </c>
      <c r="L215" s="25"/>
      <c r="M215" s="130" t="s">
        <v>1</v>
      </c>
      <c r="N215" s="131" t="s">
        <v>37</v>
      </c>
      <c r="O215" s="132">
        <v>0</v>
      </c>
      <c r="P215" s="132">
        <f>O215*H215</f>
        <v>0</v>
      </c>
      <c r="Q215" s="132">
        <v>0</v>
      </c>
      <c r="R215" s="132">
        <f>Q215*H215</f>
        <v>0</v>
      </c>
      <c r="S215" s="132">
        <v>0</v>
      </c>
      <c r="T215" s="133">
        <f>S215*H215</f>
        <v>0</v>
      </c>
      <c r="AR215" s="134" t="s">
        <v>146</v>
      </c>
      <c r="AT215" s="134" t="s">
        <v>128</v>
      </c>
      <c r="AU215" s="134" t="s">
        <v>82</v>
      </c>
      <c r="AY215" s="13" t="s">
        <v>125</v>
      </c>
      <c r="BE215" s="135">
        <f>IF(N215="základní",J215,0)</f>
        <v>0</v>
      </c>
      <c r="BF215" s="135">
        <f>IF(N215="snížená",J215,0)</f>
        <v>0</v>
      </c>
      <c r="BG215" s="135">
        <f>IF(N215="zákl. přenesená",J215,0)</f>
        <v>0</v>
      </c>
      <c r="BH215" s="135">
        <f>IF(N215="sníž. přenesená",J215,0)</f>
        <v>0</v>
      </c>
      <c r="BI215" s="135">
        <f>IF(N215="nulová",J215,0)</f>
        <v>0</v>
      </c>
      <c r="BJ215" s="13" t="s">
        <v>80</v>
      </c>
      <c r="BK215" s="135">
        <f>ROUND(I215*H215,2)</f>
        <v>0</v>
      </c>
      <c r="BL215" s="13" t="s">
        <v>146</v>
      </c>
      <c r="BM215" s="134" t="s">
        <v>283</v>
      </c>
    </row>
    <row r="216" spans="2:65" s="1" customFormat="1" ht="39" x14ac:dyDescent="0.2">
      <c r="B216" s="25"/>
      <c r="D216" s="136" t="s">
        <v>134</v>
      </c>
      <c r="F216" s="137" t="s">
        <v>284</v>
      </c>
      <c r="L216" s="25"/>
      <c r="M216" s="138"/>
      <c r="T216" s="49"/>
      <c r="AT216" s="13" t="s">
        <v>134</v>
      </c>
      <c r="AU216" s="13" t="s">
        <v>82</v>
      </c>
    </row>
    <row r="217" spans="2:65" s="1" customFormat="1" ht="19.5" x14ac:dyDescent="0.2">
      <c r="B217" s="25"/>
      <c r="D217" s="136" t="s">
        <v>150</v>
      </c>
      <c r="F217" s="148" t="s">
        <v>285</v>
      </c>
      <c r="L217" s="25"/>
      <c r="M217" s="138"/>
      <c r="T217" s="49"/>
      <c r="AT217" s="13" t="s">
        <v>150</v>
      </c>
      <c r="AU217" s="13" t="s">
        <v>82</v>
      </c>
    </row>
    <row r="218" spans="2:65" s="1" customFormat="1" ht="21.75" customHeight="1" x14ac:dyDescent="0.2">
      <c r="B218" s="25"/>
      <c r="C218" s="139" t="s">
        <v>286</v>
      </c>
      <c r="D218" s="139" t="s">
        <v>136</v>
      </c>
      <c r="E218" s="140" t="s">
        <v>287</v>
      </c>
      <c r="F218" s="141" t="s">
        <v>288</v>
      </c>
      <c r="G218" s="142" t="s">
        <v>131</v>
      </c>
      <c r="H218" s="143">
        <v>72</v>
      </c>
      <c r="I218" s="144"/>
      <c r="J218" s="144">
        <f>ROUND(I218*H218,2)</f>
        <v>0</v>
      </c>
      <c r="K218" s="141" t="s">
        <v>282</v>
      </c>
      <c r="L218" s="145"/>
      <c r="M218" s="146" t="s">
        <v>1</v>
      </c>
      <c r="N218" s="147" t="s">
        <v>37</v>
      </c>
      <c r="O218" s="132">
        <v>0</v>
      </c>
      <c r="P218" s="132">
        <f>O218*H218</f>
        <v>0</v>
      </c>
      <c r="Q218" s="132">
        <v>0</v>
      </c>
      <c r="R218" s="132">
        <f>Q218*H218</f>
        <v>0</v>
      </c>
      <c r="S218" s="132">
        <v>0</v>
      </c>
      <c r="T218" s="133">
        <f>S218*H218</f>
        <v>0</v>
      </c>
      <c r="AR218" s="134" t="s">
        <v>164</v>
      </c>
      <c r="AT218" s="134" t="s">
        <v>136</v>
      </c>
      <c r="AU218" s="134" t="s">
        <v>82</v>
      </c>
      <c r="AY218" s="13" t="s">
        <v>125</v>
      </c>
      <c r="BE218" s="135">
        <f>IF(N218="základní",J218,0)</f>
        <v>0</v>
      </c>
      <c r="BF218" s="135">
        <f>IF(N218="snížená",J218,0)</f>
        <v>0</v>
      </c>
      <c r="BG218" s="135">
        <f>IF(N218="zákl. přenesená",J218,0)</f>
        <v>0</v>
      </c>
      <c r="BH218" s="135">
        <f>IF(N218="sníž. přenesená",J218,0)</f>
        <v>0</v>
      </c>
      <c r="BI218" s="135">
        <f>IF(N218="nulová",J218,0)</f>
        <v>0</v>
      </c>
      <c r="BJ218" s="13" t="s">
        <v>80</v>
      </c>
      <c r="BK218" s="135">
        <f>ROUND(I218*H218,2)</f>
        <v>0</v>
      </c>
      <c r="BL218" s="13" t="s">
        <v>146</v>
      </c>
      <c r="BM218" s="134" t="s">
        <v>289</v>
      </c>
    </row>
    <row r="219" spans="2:65" s="1" customFormat="1" x14ac:dyDescent="0.2">
      <c r="B219" s="25"/>
      <c r="D219" s="136" t="s">
        <v>134</v>
      </c>
      <c r="F219" s="137" t="s">
        <v>288</v>
      </c>
      <c r="L219" s="25"/>
      <c r="M219" s="138"/>
      <c r="T219" s="49"/>
      <c r="AT219" s="13" t="s">
        <v>134</v>
      </c>
      <c r="AU219" s="13" t="s">
        <v>82</v>
      </c>
    </row>
    <row r="220" spans="2:65" s="1" customFormat="1" ht="24.2" customHeight="1" x14ac:dyDescent="0.2">
      <c r="B220" s="25"/>
      <c r="C220" s="124" t="s">
        <v>290</v>
      </c>
      <c r="D220" s="124" t="s">
        <v>128</v>
      </c>
      <c r="E220" s="125" t="s">
        <v>189</v>
      </c>
      <c r="F220" s="126" t="s">
        <v>190</v>
      </c>
      <c r="G220" s="127" t="s">
        <v>176</v>
      </c>
      <c r="H220" s="128">
        <v>473</v>
      </c>
      <c r="I220" s="129"/>
      <c r="J220" s="129">
        <f>ROUND(I220*H220,2)</f>
        <v>0</v>
      </c>
      <c r="K220" s="126" t="s">
        <v>282</v>
      </c>
      <c r="L220" s="25"/>
      <c r="M220" s="130" t="s">
        <v>1</v>
      </c>
      <c r="N220" s="131" t="s">
        <v>37</v>
      </c>
      <c r="O220" s="132">
        <v>0</v>
      </c>
      <c r="P220" s="132">
        <f>O220*H220</f>
        <v>0</v>
      </c>
      <c r="Q220" s="132">
        <v>0</v>
      </c>
      <c r="R220" s="132">
        <f>Q220*H220</f>
        <v>0</v>
      </c>
      <c r="S220" s="132">
        <v>0</v>
      </c>
      <c r="T220" s="133">
        <f>S220*H220</f>
        <v>0</v>
      </c>
      <c r="AR220" s="134" t="s">
        <v>132</v>
      </c>
      <c r="AT220" s="134" t="s">
        <v>128</v>
      </c>
      <c r="AU220" s="134" t="s">
        <v>82</v>
      </c>
      <c r="AY220" s="13" t="s">
        <v>125</v>
      </c>
      <c r="BE220" s="135">
        <f>IF(N220="základní",J220,0)</f>
        <v>0</v>
      </c>
      <c r="BF220" s="135">
        <f>IF(N220="snížená",J220,0)</f>
        <v>0</v>
      </c>
      <c r="BG220" s="135">
        <f>IF(N220="zákl. přenesená",J220,0)</f>
        <v>0</v>
      </c>
      <c r="BH220" s="135">
        <f>IF(N220="sníž. přenesená",J220,0)</f>
        <v>0</v>
      </c>
      <c r="BI220" s="135">
        <f>IF(N220="nulová",J220,0)</f>
        <v>0</v>
      </c>
      <c r="BJ220" s="13" t="s">
        <v>80</v>
      </c>
      <c r="BK220" s="135">
        <f>ROUND(I220*H220,2)</f>
        <v>0</v>
      </c>
      <c r="BL220" s="13" t="s">
        <v>132</v>
      </c>
      <c r="BM220" s="134" t="s">
        <v>291</v>
      </c>
    </row>
    <row r="221" spans="2:65" s="1" customFormat="1" ht="29.25" x14ac:dyDescent="0.2">
      <c r="B221" s="25"/>
      <c r="D221" s="136" t="s">
        <v>134</v>
      </c>
      <c r="F221" s="137" t="s">
        <v>192</v>
      </c>
      <c r="L221" s="25"/>
      <c r="M221" s="138"/>
      <c r="T221" s="49"/>
      <c r="AT221" s="13" t="s">
        <v>134</v>
      </c>
      <c r="AU221" s="13" t="s">
        <v>82</v>
      </c>
    </row>
    <row r="222" spans="2:65" s="11" customFormat="1" ht="22.9" customHeight="1" x14ac:dyDescent="0.2">
      <c r="B222" s="113"/>
      <c r="D222" s="114" t="s">
        <v>71</v>
      </c>
      <c r="E222" s="122" t="s">
        <v>292</v>
      </c>
      <c r="F222" s="122" t="s">
        <v>293</v>
      </c>
      <c r="J222" s="123">
        <f>BK222</f>
        <v>0</v>
      </c>
      <c r="L222" s="113"/>
      <c r="M222" s="117"/>
      <c r="P222" s="118">
        <f>SUM(P223:P453)</f>
        <v>0</v>
      </c>
      <c r="R222" s="118">
        <f>SUM(R223:R453)</f>
        <v>0</v>
      </c>
      <c r="T222" s="119">
        <f>SUM(T223:T453)</f>
        <v>0</v>
      </c>
      <c r="AR222" s="114" t="s">
        <v>80</v>
      </c>
      <c r="AT222" s="120" t="s">
        <v>71</v>
      </c>
      <c r="AU222" s="120" t="s">
        <v>80</v>
      </c>
      <c r="AY222" s="114" t="s">
        <v>125</v>
      </c>
      <c r="BK222" s="121">
        <f>SUM(BK223:BK453)</f>
        <v>0</v>
      </c>
    </row>
    <row r="223" spans="2:65" s="1" customFormat="1" ht="16.5" customHeight="1" x14ac:dyDescent="0.2">
      <c r="B223" s="25"/>
      <c r="C223" s="124" t="s">
        <v>294</v>
      </c>
      <c r="D223" s="124" t="s">
        <v>128</v>
      </c>
      <c r="E223" s="125" t="s">
        <v>295</v>
      </c>
      <c r="F223" s="126" t="s">
        <v>296</v>
      </c>
      <c r="G223" s="127" t="s">
        <v>131</v>
      </c>
      <c r="H223" s="128">
        <v>295</v>
      </c>
      <c r="I223" s="129"/>
      <c r="J223" s="129">
        <f>ROUND(I223*H223,2)</f>
        <v>0</v>
      </c>
      <c r="K223" s="126" t="s">
        <v>282</v>
      </c>
      <c r="L223" s="25"/>
      <c r="M223" s="130" t="s">
        <v>1</v>
      </c>
      <c r="N223" s="131" t="s">
        <v>37</v>
      </c>
      <c r="O223" s="132">
        <v>0</v>
      </c>
      <c r="P223" s="132">
        <f>O223*H223</f>
        <v>0</v>
      </c>
      <c r="Q223" s="132">
        <v>0</v>
      </c>
      <c r="R223" s="132">
        <f>Q223*H223</f>
        <v>0</v>
      </c>
      <c r="S223" s="132">
        <v>0</v>
      </c>
      <c r="T223" s="133">
        <f>S223*H223</f>
        <v>0</v>
      </c>
      <c r="AR223" s="134" t="s">
        <v>132</v>
      </c>
      <c r="AT223" s="134" t="s">
        <v>128</v>
      </c>
      <c r="AU223" s="134" t="s">
        <v>82</v>
      </c>
      <c r="AY223" s="13" t="s">
        <v>125</v>
      </c>
      <c r="BE223" s="135">
        <f>IF(N223="základní",J223,0)</f>
        <v>0</v>
      </c>
      <c r="BF223" s="135">
        <f>IF(N223="snížená",J223,0)</f>
        <v>0</v>
      </c>
      <c r="BG223" s="135">
        <f>IF(N223="zákl. přenesená",J223,0)</f>
        <v>0</v>
      </c>
      <c r="BH223" s="135">
        <f>IF(N223="sníž. přenesená",J223,0)</f>
        <v>0</v>
      </c>
      <c r="BI223" s="135">
        <f>IF(N223="nulová",J223,0)</f>
        <v>0</v>
      </c>
      <c r="BJ223" s="13" t="s">
        <v>80</v>
      </c>
      <c r="BK223" s="135">
        <f>ROUND(I223*H223,2)</f>
        <v>0</v>
      </c>
      <c r="BL223" s="13" t="s">
        <v>132</v>
      </c>
      <c r="BM223" s="134" t="s">
        <v>297</v>
      </c>
    </row>
    <row r="224" spans="2:65" s="1" customFormat="1" x14ac:dyDescent="0.2">
      <c r="B224" s="25"/>
      <c r="D224" s="136" t="s">
        <v>134</v>
      </c>
      <c r="F224" s="137" t="s">
        <v>296</v>
      </c>
      <c r="L224" s="25"/>
      <c r="M224" s="138"/>
      <c r="T224" s="49"/>
      <c r="AT224" s="13" t="s">
        <v>134</v>
      </c>
      <c r="AU224" s="13" t="s">
        <v>82</v>
      </c>
    </row>
    <row r="225" spans="2:65" s="1" customFormat="1" ht="16.5" customHeight="1" x14ac:dyDescent="0.2">
      <c r="B225" s="25"/>
      <c r="C225" s="139" t="s">
        <v>298</v>
      </c>
      <c r="D225" s="139" t="s">
        <v>136</v>
      </c>
      <c r="E225" s="140" t="s">
        <v>299</v>
      </c>
      <c r="F225" s="141" t="s">
        <v>300</v>
      </c>
      <c r="G225" s="142" t="s">
        <v>131</v>
      </c>
      <c r="H225" s="143">
        <v>295</v>
      </c>
      <c r="I225" s="144"/>
      <c r="J225" s="144">
        <f>ROUND(I225*H225,2)</f>
        <v>0</v>
      </c>
      <c r="K225" s="141" t="s">
        <v>282</v>
      </c>
      <c r="L225" s="145"/>
      <c r="M225" s="146" t="s">
        <v>1</v>
      </c>
      <c r="N225" s="147" t="s">
        <v>37</v>
      </c>
      <c r="O225" s="132">
        <v>0</v>
      </c>
      <c r="P225" s="132">
        <f>O225*H225</f>
        <v>0</v>
      </c>
      <c r="Q225" s="132">
        <v>0</v>
      </c>
      <c r="R225" s="132">
        <f>Q225*H225</f>
        <v>0</v>
      </c>
      <c r="S225" s="132">
        <v>0</v>
      </c>
      <c r="T225" s="133">
        <f>S225*H225</f>
        <v>0</v>
      </c>
      <c r="AR225" s="134" t="s">
        <v>132</v>
      </c>
      <c r="AT225" s="134" t="s">
        <v>136</v>
      </c>
      <c r="AU225" s="134" t="s">
        <v>82</v>
      </c>
      <c r="AY225" s="13" t="s">
        <v>125</v>
      </c>
      <c r="BE225" s="135">
        <f>IF(N225="základní",J225,0)</f>
        <v>0</v>
      </c>
      <c r="BF225" s="135">
        <f>IF(N225="snížená",J225,0)</f>
        <v>0</v>
      </c>
      <c r="BG225" s="135">
        <f>IF(N225="zákl. přenesená",J225,0)</f>
        <v>0</v>
      </c>
      <c r="BH225" s="135">
        <f>IF(N225="sníž. přenesená",J225,0)</f>
        <v>0</v>
      </c>
      <c r="BI225" s="135">
        <f>IF(N225="nulová",J225,0)</f>
        <v>0</v>
      </c>
      <c r="BJ225" s="13" t="s">
        <v>80</v>
      </c>
      <c r="BK225" s="135">
        <f>ROUND(I225*H225,2)</f>
        <v>0</v>
      </c>
      <c r="BL225" s="13" t="s">
        <v>132</v>
      </c>
      <c r="BM225" s="134" t="s">
        <v>301</v>
      </c>
    </row>
    <row r="226" spans="2:65" s="1" customFormat="1" x14ac:dyDescent="0.2">
      <c r="B226" s="25"/>
      <c r="D226" s="136" t="s">
        <v>134</v>
      </c>
      <c r="F226" s="137" t="s">
        <v>300</v>
      </c>
      <c r="L226" s="25"/>
      <c r="M226" s="138"/>
      <c r="T226" s="49"/>
      <c r="AT226" s="13" t="s">
        <v>134</v>
      </c>
      <c r="AU226" s="13" t="s">
        <v>82</v>
      </c>
    </row>
    <row r="227" spans="2:65" s="1" customFormat="1" ht="19.5" x14ac:dyDescent="0.2">
      <c r="B227" s="25"/>
      <c r="D227" s="136" t="s">
        <v>150</v>
      </c>
      <c r="F227" s="148" t="s">
        <v>302</v>
      </c>
      <c r="L227" s="25"/>
      <c r="M227" s="138"/>
      <c r="T227" s="49"/>
      <c r="AT227" s="13" t="s">
        <v>150</v>
      </c>
      <c r="AU227" s="13" t="s">
        <v>82</v>
      </c>
    </row>
    <row r="228" spans="2:65" s="1" customFormat="1" ht="24.2" customHeight="1" x14ac:dyDescent="0.2">
      <c r="B228" s="25"/>
      <c r="C228" s="124" t="s">
        <v>303</v>
      </c>
      <c r="D228" s="124" t="s">
        <v>128</v>
      </c>
      <c r="E228" s="125" t="s">
        <v>304</v>
      </c>
      <c r="F228" s="126" t="s">
        <v>305</v>
      </c>
      <c r="G228" s="127" t="s">
        <v>131</v>
      </c>
      <c r="H228" s="128">
        <v>26</v>
      </c>
      <c r="I228" s="129"/>
      <c r="J228" s="129">
        <f>ROUND(I228*H228,2)</f>
        <v>0</v>
      </c>
      <c r="K228" s="126" t="s">
        <v>282</v>
      </c>
      <c r="L228" s="25"/>
      <c r="M228" s="130" t="s">
        <v>1</v>
      </c>
      <c r="N228" s="131" t="s">
        <v>37</v>
      </c>
      <c r="O228" s="132">
        <v>0</v>
      </c>
      <c r="P228" s="132">
        <f>O228*H228</f>
        <v>0</v>
      </c>
      <c r="Q228" s="132">
        <v>0</v>
      </c>
      <c r="R228" s="132">
        <f>Q228*H228</f>
        <v>0</v>
      </c>
      <c r="S228" s="132">
        <v>0</v>
      </c>
      <c r="T228" s="133">
        <f>S228*H228</f>
        <v>0</v>
      </c>
      <c r="AR228" s="134" t="s">
        <v>132</v>
      </c>
      <c r="AT228" s="134" t="s">
        <v>128</v>
      </c>
      <c r="AU228" s="134" t="s">
        <v>82</v>
      </c>
      <c r="AY228" s="13" t="s">
        <v>125</v>
      </c>
      <c r="BE228" s="135">
        <f>IF(N228="základní",J228,0)</f>
        <v>0</v>
      </c>
      <c r="BF228" s="135">
        <f>IF(N228="snížená",J228,0)</f>
        <v>0</v>
      </c>
      <c r="BG228" s="135">
        <f>IF(N228="zákl. přenesená",J228,0)</f>
        <v>0</v>
      </c>
      <c r="BH228" s="135">
        <f>IF(N228="sníž. přenesená",J228,0)</f>
        <v>0</v>
      </c>
      <c r="BI228" s="135">
        <f>IF(N228="nulová",J228,0)</f>
        <v>0</v>
      </c>
      <c r="BJ228" s="13" t="s">
        <v>80</v>
      </c>
      <c r="BK228" s="135">
        <f>ROUND(I228*H228,2)</f>
        <v>0</v>
      </c>
      <c r="BL228" s="13" t="s">
        <v>132</v>
      </c>
      <c r="BM228" s="134" t="s">
        <v>306</v>
      </c>
    </row>
    <row r="229" spans="2:65" s="1" customFormat="1" ht="19.5" x14ac:dyDescent="0.2">
      <c r="B229" s="25"/>
      <c r="D229" s="136" t="s">
        <v>134</v>
      </c>
      <c r="F229" s="137" t="s">
        <v>307</v>
      </c>
      <c r="L229" s="25"/>
      <c r="M229" s="138"/>
      <c r="T229" s="49"/>
      <c r="AT229" s="13" t="s">
        <v>134</v>
      </c>
      <c r="AU229" s="13" t="s">
        <v>82</v>
      </c>
    </row>
    <row r="230" spans="2:65" s="1" customFormat="1" ht="24.2" customHeight="1" x14ac:dyDescent="0.2">
      <c r="B230" s="25"/>
      <c r="C230" s="124" t="s">
        <v>308</v>
      </c>
      <c r="D230" s="124" t="s">
        <v>128</v>
      </c>
      <c r="E230" s="125" t="s">
        <v>309</v>
      </c>
      <c r="F230" s="126" t="s">
        <v>310</v>
      </c>
      <c r="G230" s="127" t="s">
        <v>131</v>
      </c>
      <c r="H230" s="128">
        <v>52</v>
      </c>
      <c r="I230" s="129"/>
      <c r="J230" s="129">
        <f>ROUND(I230*H230,2)</f>
        <v>0</v>
      </c>
      <c r="K230" s="126" t="s">
        <v>282</v>
      </c>
      <c r="L230" s="25"/>
      <c r="M230" s="130" t="s">
        <v>1</v>
      </c>
      <c r="N230" s="131" t="s">
        <v>37</v>
      </c>
      <c r="O230" s="132">
        <v>0</v>
      </c>
      <c r="P230" s="132">
        <f>O230*H230</f>
        <v>0</v>
      </c>
      <c r="Q230" s="132">
        <v>0</v>
      </c>
      <c r="R230" s="132">
        <f>Q230*H230</f>
        <v>0</v>
      </c>
      <c r="S230" s="132">
        <v>0</v>
      </c>
      <c r="T230" s="133">
        <f>S230*H230</f>
        <v>0</v>
      </c>
      <c r="AR230" s="134" t="s">
        <v>132</v>
      </c>
      <c r="AT230" s="134" t="s">
        <v>128</v>
      </c>
      <c r="AU230" s="134" t="s">
        <v>82</v>
      </c>
      <c r="AY230" s="13" t="s">
        <v>125</v>
      </c>
      <c r="BE230" s="135">
        <f>IF(N230="základní",J230,0)</f>
        <v>0</v>
      </c>
      <c r="BF230" s="135">
        <f>IF(N230="snížená",J230,0)</f>
        <v>0</v>
      </c>
      <c r="BG230" s="135">
        <f>IF(N230="zákl. přenesená",J230,0)</f>
        <v>0</v>
      </c>
      <c r="BH230" s="135">
        <f>IF(N230="sníž. přenesená",J230,0)</f>
        <v>0</v>
      </c>
      <c r="BI230" s="135">
        <f>IF(N230="nulová",J230,0)</f>
        <v>0</v>
      </c>
      <c r="BJ230" s="13" t="s">
        <v>80</v>
      </c>
      <c r="BK230" s="135">
        <f>ROUND(I230*H230,2)</f>
        <v>0</v>
      </c>
      <c r="BL230" s="13" t="s">
        <v>132</v>
      </c>
      <c r="BM230" s="134" t="s">
        <v>311</v>
      </c>
    </row>
    <row r="231" spans="2:65" s="1" customFormat="1" ht="19.5" x14ac:dyDescent="0.2">
      <c r="B231" s="25"/>
      <c r="D231" s="136" t="s">
        <v>134</v>
      </c>
      <c r="F231" s="137" t="s">
        <v>310</v>
      </c>
      <c r="L231" s="25"/>
      <c r="M231" s="138"/>
      <c r="T231" s="49"/>
      <c r="AT231" s="13" t="s">
        <v>134</v>
      </c>
      <c r="AU231" s="13" t="s">
        <v>82</v>
      </c>
    </row>
    <row r="232" spans="2:65" s="1" customFormat="1" ht="16.5" customHeight="1" x14ac:dyDescent="0.2">
      <c r="B232" s="25"/>
      <c r="C232" s="124" t="s">
        <v>312</v>
      </c>
      <c r="D232" s="124" t="s">
        <v>128</v>
      </c>
      <c r="E232" s="125" t="s">
        <v>313</v>
      </c>
      <c r="F232" s="126" t="s">
        <v>314</v>
      </c>
      <c r="G232" s="127" t="s">
        <v>131</v>
      </c>
      <c r="H232" s="128">
        <v>23</v>
      </c>
      <c r="I232" s="129"/>
      <c r="J232" s="129">
        <f>ROUND(I232*H232,2)</f>
        <v>0</v>
      </c>
      <c r="K232" s="126" t="s">
        <v>282</v>
      </c>
      <c r="L232" s="25"/>
      <c r="M232" s="130" t="s">
        <v>1</v>
      </c>
      <c r="N232" s="131" t="s">
        <v>37</v>
      </c>
      <c r="O232" s="132">
        <v>0</v>
      </c>
      <c r="P232" s="132">
        <f>O232*H232</f>
        <v>0</v>
      </c>
      <c r="Q232" s="132">
        <v>0</v>
      </c>
      <c r="R232" s="132">
        <f>Q232*H232</f>
        <v>0</v>
      </c>
      <c r="S232" s="132">
        <v>0</v>
      </c>
      <c r="T232" s="133">
        <f>S232*H232</f>
        <v>0</v>
      </c>
      <c r="AR232" s="134" t="s">
        <v>132</v>
      </c>
      <c r="AT232" s="134" t="s">
        <v>128</v>
      </c>
      <c r="AU232" s="134" t="s">
        <v>82</v>
      </c>
      <c r="AY232" s="13" t="s">
        <v>125</v>
      </c>
      <c r="BE232" s="135">
        <f>IF(N232="základní",J232,0)</f>
        <v>0</v>
      </c>
      <c r="BF232" s="135">
        <f>IF(N232="snížená",J232,0)</f>
        <v>0</v>
      </c>
      <c r="BG232" s="135">
        <f>IF(N232="zákl. přenesená",J232,0)</f>
        <v>0</v>
      </c>
      <c r="BH232" s="135">
        <f>IF(N232="sníž. přenesená",J232,0)</f>
        <v>0</v>
      </c>
      <c r="BI232" s="135">
        <f>IF(N232="nulová",J232,0)</f>
        <v>0</v>
      </c>
      <c r="BJ232" s="13" t="s">
        <v>80</v>
      </c>
      <c r="BK232" s="135">
        <f>ROUND(I232*H232,2)</f>
        <v>0</v>
      </c>
      <c r="BL232" s="13" t="s">
        <v>132</v>
      </c>
      <c r="BM232" s="134" t="s">
        <v>315</v>
      </c>
    </row>
    <row r="233" spans="2:65" s="1" customFormat="1" x14ac:dyDescent="0.2">
      <c r="B233" s="25"/>
      <c r="D233" s="136" t="s">
        <v>134</v>
      </c>
      <c r="F233" s="137" t="s">
        <v>314</v>
      </c>
      <c r="L233" s="25"/>
      <c r="M233" s="138"/>
      <c r="T233" s="49"/>
      <c r="AT233" s="13" t="s">
        <v>134</v>
      </c>
      <c r="AU233" s="13" t="s">
        <v>82</v>
      </c>
    </row>
    <row r="234" spans="2:65" s="1" customFormat="1" ht="16.5" customHeight="1" x14ac:dyDescent="0.2">
      <c r="B234" s="25"/>
      <c r="C234" s="139" t="s">
        <v>316</v>
      </c>
      <c r="D234" s="139" t="s">
        <v>136</v>
      </c>
      <c r="E234" s="140" t="s">
        <v>317</v>
      </c>
      <c r="F234" s="141" t="s">
        <v>318</v>
      </c>
      <c r="G234" s="142" t="s">
        <v>131</v>
      </c>
      <c r="H234" s="143">
        <v>23</v>
      </c>
      <c r="I234" s="144"/>
      <c r="J234" s="144">
        <f>ROUND(I234*H234,2)</f>
        <v>0</v>
      </c>
      <c r="K234" s="141" t="s">
        <v>282</v>
      </c>
      <c r="L234" s="145"/>
      <c r="M234" s="146" t="s">
        <v>1</v>
      </c>
      <c r="N234" s="147" t="s">
        <v>37</v>
      </c>
      <c r="O234" s="132">
        <v>0</v>
      </c>
      <c r="P234" s="132">
        <f>O234*H234</f>
        <v>0</v>
      </c>
      <c r="Q234" s="132">
        <v>0</v>
      </c>
      <c r="R234" s="132">
        <f>Q234*H234</f>
        <v>0</v>
      </c>
      <c r="S234" s="132">
        <v>0</v>
      </c>
      <c r="T234" s="133">
        <f>S234*H234</f>
        <v>0</v>
      </c>
      <c r="AR234" s="134" t="s">
        <v>132</v>
      </c>
      <c r="AT234" s="134" t="s">
        <v>136</v>
      </c>
      <c r="AU234" s="134" t="s">
        <v>82</v>
      </c>
      <c r="AY234" s="13" t="s">
        <v>125</v>
      </c>
      <c r="BE234" s="135">
        <f>IF(N234="základní",J234,0)</f>
        <v>0</v>
      </c>
      <c r="BF234" s="135">
        <f>IF(N234="snížená",J234,0)</f>
        <v>0</v>
      </c>
      <c r="BG234" s="135">
        <f>IF(N234="zákl. přenesená",J234,0)</f>
        <v>0</v>
      </c>
      <c r="BH234" s="135">
        <f>IF(N234="sníž. přenesená",J234,0)</f>
        <v>0</v>
      </c>
      <c r="BI234" s="135">
        <f>IF(N234="nulová",J234,0)</f>
        <v>0</v>
      </c>
      <c r="BJ234" s="13" t="s">
        <v>80</v>
      </c>
      <c r="BK234" s="135">
        <f>ROUND(I234*H234,2)</f>
        <v>0</v>
      </c>
      <c r="BL234" s="13" t="s">
        <v>132</v>
      </c>
      <c r="BM234" s="134" t="s">
        <v>319</v>
      </c>
    </row>
    <row r="235" spans="2:65" s="1" customFormat="1" x14ac:dyDescent="0.2">
      <c r="B235" s="25"/>
      <c r="D235" s="136" t="s">
        <v>134</v>
      </c>
      <c r="F235" s="137" t="s">
        <v>318</v>
      </c>
      <c r="L235" s="25"/>
      <c r="M235" s="138"/>
      <c r="T235" s="49"/>
      <c r="AT235" s="13" t="s">
        <v>134</v>
      </c>
      <c r="AU235" s="13" t="s">
        <v>82</v>
      </c>
    </row>
    <row r="236" spans="2:65" s="1" customFormat="1" ht="19.5" x14ac:dyDescent="0.2">
      <c r="B236" s="25"/>
      <c r="D236" s="136" t="s">
        <v>150</v>
      </c>
      <c r="F236" s="148" t="s">
        <v>254</v>
      </c>
      <c r="L236" s="25"/>
      <c r="M236" s="138"/>
      <c r="T236" s="49"/>
      <c r="AT236" s="13" t="s">
        <v>150</v>
      </c>
      <c r="AU236" s="13" t="s">
        <v>82</v>
      </c>
    </row>
    <row r="237" spans="2:65" s="1" customFormat="1" ht="16.5" customHeight="1" x14ac:dyDescent="0.2">
      <c r="B237" s="25"/>
      <c r="C237" s="124" t="s">
        <v>320</v>
      </c>
      <c r="D237" s="124" t="s">
        <v>128</v>
      </c>
      <c r="E237" s="125" t="s">
        <v>321</v>
      </c>
      <c r="F237" s="126" t="s">
        <v>322</v>
      </c>
      <c r="G237" s="127" t="s">
        <v>131</v>
      </c>
      <c r="H237" s="128">
        <v>1682</v>
      </c>
      <c r="I237" s="129"/>
      <c r="J237" s="129">
        <f>ROUND(I237*H237,2)</f>
        <v>0</v>
      </c>
      <c r="K237" s="126" t="s">
        <v>282</v>
      </c>
      <c r="L237" s="25"/>
      <c r="M237" s="130" t="s">
        <v>1</v>
      </c>
      <c r="N237" s="131" t="s">
        <v>37</v>
      </c>
      <c r="O237" s="132">
        <v>0</v>
      </c>
      <c r="P237" s="132">
        <f>O237*H237</f>
        <v>0</v>
      </c>
      <c r="Q237" s="132">
        <v>0</v>
      </c>
      <c r="R237" s="132">
        <f>Q237*H237</f>
        <v>0</v>
      </c>
      <c r="S237" s="132">
        <v>0</v>
      </c>
      <c r="T237" s="133">
        <f>S237*H237</f>
        <v>0</v>
      </c>
      <c r="AR237" s="134" t="s">
        <v>132</v>
      </c>
      <c r="AT237" s="134" t="s">
        <v>128</v>
      </c>
      <c r="AU237" s="134" t="s">
        <v>82</v>
      </c>
      <c r="AY237" s="13" t="s">
        <v>125</v>
      </c>
      <c r="BE237" s="135">
        <f>IF(N237="základní",J237,0)</f>
        <v>0</v>
      </c>
      <c r="BF237" s="135">
        <f>IF(N237="snížená",J237,0)</f>
        <v>0</v>
      </c>
      <c r="BG237" s="135">
        <f>IF(N237="zákl. přenesená",J237,0)</f>
        <v>0</v>
      </c>
      <c r="BH237" s="135">
        <f>IF(N237="sníž. přenesená",J237,0)</f>
        <v>0</v>
      </c>
      <c r="BI237" s="135">
        <f>IF(N237="nulová",J237,0)</f>
        <v>0</v>
      </c>
      <c r="BJ237" s="13" t="s">
        <v>80</v>
      </c>
      <c r="BK237" s="135">
        <f>ROUND(I237*H237,2)</f>
        <v>0</v>
      </c>
      <c r="BL237" s="13" t="s">
        <v>132</v>
      </c>
      <c r="BM237" s="134" t="s">
        <v>323</v>
      </c>
    </row>
    <row r="238" spans="2:65" s="1" customFormat="1" x14ac:dyDescent="0.2">
      <c r="B238" s="25"/>
      <c r="D238" s="136" t="s">
        <v>134</v>
      </c>
      <c r="F238" s="137" t="s">
        <v>322</v>
      </c>
      <c r="L238" s="25"/>
      <c r="M238" s="138"/>
      <c r="T238" s="49"/>
      <c r="AT238" s="13" t="s">
        <v>134</v>
      </c>
      <c r="AU238" s="13" t="s">
        <v>82</v>
      </c>
    </row>
    <row r="239" spans="2:65" s="1" customFormat="1" ht="24.2" customHeight="1" x14ac:dyDescent="0.2">
      <c r="B239" s="25"/>
      <c r="C239" s="139" t="s">
        <v>324</v>
      </c>
      <c r="D239" s="139" t="s">
        <v>136</v>
      </c>
      <c r="E239" s="140" t="s">
        <v>325</v>
      </c>
      <c r="F239" s="141" t="s">
        <v>326</v>
      </c>
      <c r="G239" s="142" t="s">
        <v>131</v>
      </c>
      <c r="H239" s="143">
        <v>1682</v>
      </c>
      <c r="I239" s="144"/>
      <c r="J239" s="144">
        <f>ROUND(I239*H239,2)</f>
        <v>0</v>
      </c>
      <c r="K239" s="141" t="s">
        <v>282</v>
      </c>
      <c r="L239" s="145"/>
      <c r="M239" s="146" t="s">
        <v>1</v>
      </c>
      <c r="N239" s="147" t="s">
        <v>37</v>
      </c>
      <c r="O239" s="132">
        <v>0</v>
      </c>
      <c r="P239" s="132">
        <f>O239*H239</f>
        <v>0</v>
      </c>
      <c r="Q239" s="132">
        <v>0</v>
      </c>
      <c r="R239" s="132">
        <f>Q239*H239</f>
        <v>0</v>
      </c>
      <c r="S239" s="132">
        <v>0</v>
      </c>
      <c r="T239" s="133">
        <f>S239*H239</f>
        <v>0</v>
      </c>
      <c r="AR239" s="134" t="s">
        <v>132</v>
      </c>
      <c r="AT239" s="134" t="s">
        <v>136</v>
      </c>
      <c r="AU239" s="134" t="s">
        <v>82</v>
      </c>
      <c r="AY239" s="13" t="s">
        <v>125</v>
      </c>
      <c r="BE239" s="135">
        <f>IF(N239="základní",J239,0)</f>
        <v>0</v>
      </c>
      <c r="BF239" s="135">
        <f>IF(N239="snížená",J239,0)</f>
        <v>0</v>
      </c>
      <c r="BG239" s="135">
        <f>IF(N239="zákl. přenesená",J239,0)</f>
        <v>0</v>
      </c>
      <c r="BH239" s="135">
        <f>IF(N239="sníž. přenesená",J239,0)</f>
        <v>0</v>
      </c>
      <c r="BI239" s="135">
        <f>IF(N239="nulová",J239,0)</f>
        <v>0</v>
      </c>
      <c r="BJ239" s="13" t="s">
        <v>80</v>
      </c>
      <c r="BK239" s="135">
        <f>ROUND(I239*H239,2)</f>
        <v>0</v>
      </c>
      <c r="BL239" s="13" t="s">
        <v>132</v>
      </c>
      <c r="BM239" s="134" t="s">
        <v>327</v>
      </c>
    </row>
    <row r="240" spans="2:65" s="1" customFormat="1" ht="19.5" x14ac:dyDescent="0.2">
      <c r="B240" s="25"/>
      <c r="D240" s="136" t="s">
        <v>134</v>
      </c>
      <c r="F240" s="137" t="s">
        <v>326</v>
      </c>
      <c r="L240" s="25"/>
      <c r="M240" s="138"/>
      <c r="T240" s="49"/>
      <c r="AT240" s="13" t="s">
        <v>134</v>
      </c>
      <c r="AU240" s="13" t="s">
        <v>82</v>
      </c>
    </row>
    <row r="241" spans="2:65" s="1" customFormat="1" ht="19.5" x14ac:dyDescent="0.2">
      <c r="B241" s="25"/>
      <c r="D241" s="136" t="s">
        <v>150</v>
      </c>
      <c r="F241" s="148" t="s">
        <v>187</v>
      </c>
      <c r="L241" s="25"/>
      <c r="M241" s="138"/>
      <c r="T241" s="49"/>
      <c r="AT241" s="13" t="s">
        <v>150</v>
      </c>
      <c r="AU241" s="13" t="s">
        <v>82</v>
      </c>
    </row>
    <row r="242" spans="2:65" s="1" customFormat="1" ht="21.75" customHeight="1" x14ac:dyDescent="0.2">
      <c r="B242" s="25"/>
      <c r="C242" s="124" t="s">
        <v>328</v>
      </c>
      <c r="D242" s="124" t="s">
        <v>128</v>
      </c>
      <c r="E242" s="125" t="s">
        <v>329</v>
      </c>
      <c r="F242" s="126" t="s">
        <v>330</v>
      </c>
      <c r="G242" s="127" t="s">
        <v>131</v>
      </c>
      <c r="H242" s="128">
        <v>59</v>
      </c>
      <c r="I242" s="129"/>
      <c r="J242" s="129">
        <f>ROUND(I242*H242,2)</f>
        <v>0</v>
      </c>
      <c r="K242" s="126" t="s">
        <v>282</v>
      </c>
      <c r="L242" s="25"/>
      <c r="M242" s="130" t="s">
        <v>1</v>
      </c>
      <c r="N242" s="131" t="s">
        <v>37</v>
      </c>
      <c r="O242" s="132">
        <v>0</v>
      </c>
      <c r="P242" s="132">
        <f>O242*H242</f>
        <v>0</v>
      </c>
      <c r="Q242" s="132">
        <v>0</v>
      </c>
      <c r="R242" s="132">
        <f>Q242*H242</f>
        <v>0</v>
      </c>
      <c r="S242" s="132">
        <v>0</v>
      </c>
      <c r="T242" s="133">
        <f>S242*H242</f>
        <v>0</v>
      </c>
      <c r="AR242" s="134" t="s">
        <v>132</v>
      </c>
      <c r="AT242" s="134" t="s">
        <v>128</v>
      </c>
      <c r="AU242" s="134" t="s">
        <v>82</v>
      </c>
      <c r="AY242" s="13" t="s">
        <v>125</v>
      </c>
      <c r="BE242" s="135">
        <f>IF(N242="základní",J242,0)</f>
        <v>0</v>
      </c>
      <c r="BF242" s="135">
        <f>IF(N242="snížená",J242,0)</f>
        <v>0</v>
      </c>
      <c r="BG242" s="135">
        <f>IF(N242="zákl. přenesená",J242,0)</f>
        <v>0</v>
      </c>
      <c r="BH242" s="135">
        <f>IF(N242="sníž. přenesená",J242,0)</f>
        <v>0</v>
      </c>
      <c r="BI242" s="135">
        <f>IF(N242="nulová",J242,0)</f>
        <v>0</v>
      </c>
      <c r="BJ242" s="13" t="s">
        <v>80</v>
      </c>
      <c r="BK242" s="135">
        <f>ROUND(I242*H242,2)</f>
        <v>0</v>
      </c>
      <c r="BL242" s="13" t="s">
        <v>132</v>
      </c>
      <c r="BM242" s="134" t="s">
        <v>331</v>
      </c>
    </row>
    <row r="243" spans="2:65" s="1" customFormat="1" x14ac:dyDescent="0.2">
      <c r="B243" s="25"/>
      <c r="D243" s="136" t="s">
        <v>134</v>
      </c>
      <c r="F243" s="137" t="s">
        <v>330</v>
      </c>
      <c r="L243" s="25"/>
      <c r="M243" s="138"/>
      <c r="T243" s="49"/>
      <c r="AT243" s="13" t="s">
        <v>134</v>
      </c>
      <c r="AU243" s="13" t="s">
        <v>82</v>
      </c>
    </row>
    <row r="244" spans="2:65" s="1" customFormat="1" ht="16.5" customHeight="1" x14ac:dyDescent="0.2">
      <c r="B244" s="25"/>
      <c r="C244" s="139" t="s">
        <v>332</v>
      </c>
      <c r="D244" s="139" t="s">
        <v>136</v>
      </c>
      <c r="E244" s="140" t="s">
        <v>333</v>
      </c>
      <c r="F244" s="141" t="s">
        <v>334</v>
      </c>
      <c r="G244" s="142" t="s">
        <v>131</v>
      </c>
      <c r="H244" s="143">
        <v>59</v>
      </c>
      <c r="I244" s="144"/>
      <c r="J244" s="144">
        <f>ROUND(I244*H244,2)</f>
        <v>0</v>
      </c>
      <c r="K244" s="141" t="s">
        <v>282</v>
      </c>
      <c r="L244" s="145"/>
      <c r="M244" s="146" t="s">
        <v>1</v>
      </c>
      <c r="N244" s="147" t="s">
        <v>37</v>
      </c>
      <c r="O244" s="132">
        <v>0</v>
      </c>
      <c r="P244" s="132">
        <f>O244*H244</f>
        <v>0</v>
      </c>
      <c r="Q244" s="132">
        <v>0</v>
      </c>
      <c r="R244" s="132">
        <f>Q244*H244</f>
        <v>0</v>
      </c>
      <c r="S244" s="132">
        <v>0</v>
      </c>
      <c r="T244" s="133">
        <f>S244*H244</f>
        <v>0</v>
      </c>
      <c r="AR244" s="134" t="s">
        <v>132</v>
      </c>
      <c r="AT244" s="134" t="s">
        <v>136</v>
      </c>
      <c r="AU244" s="134" t="s">
        <v>82</v>
      </c>
      <c r="AY244" s="13" t="s">
        <v>125</v>
      </c>
      <c r="BE244" s="135">
        <f>IF(N244="základní",J244,0)</f>
        <v>0</v>
      </c>
      <c r="BF244" s="135">
        <f>IF(N244="snížená",J244,0)</f>
        <v>0</v>
      </c>
      <c r="BG244" s="135">
        <f>IF(N244="zákl. přenesená",J244,0)</f>
        <v>0</v>
      </c>
      <c r="BH244" s="135">
        <f>IF(N244="sníž. přenesená",J244,0)</f>
        <v>0</v>
      </c>
      <c r="BI244" s="135">
        <f>IF(N244="nulová",J244,0)</f>
        <v>0</v>
      </c>
      <c r="BJ244" s="13" t="s">
        <v>80</v>
      </c>
      <c r="BK244" s="135">
        <f>ROUND(I244*H244,2)</f>
        <v>0</v>
      </c>
      <c r="BL244" s="13" t="s">
        <v>132</v>
      </c>
      <c r="BM244" s="134" t="s">
        <v>335</v>
      </c>
    </row>
    <row r="245" spans="2:65" s="1" customFormat="1" x14ac:dyDescent="0.2">
      <c r="B245" s="25"/>
      <c r="D245" s="136" t="s">
        <v>134</v>
      </c>
      <c r="F245" s="137" t="s">
        <v>334</v>
      </c>
      <c r="L245" s="25"/>
      <c r="M245" s="138"/>
      <c r="T245" s="49"/>
      <c r="AT245" s="13" t="s">
        <v>134</v>
      </c>
      <c r="AU245" s="13" t="s">
        <v>82</v>
      </c>
    </row>
    <row r="246" spans="2:65" s="1" customFormat="1" ht="19.5" x14ac:dyDescent="0.2">
      <c r="B246" s="25"/>
      <c r="D246" s="136" t="s">
        <v>150</v>
      </c>
      <c r="F246" s="148" t="s">
        <v>187</v>
      </c>
      <c r="L246" s="25"/>
      <c r="M246" s="138"/>
      <c r="T246" s="49"/>
      <c r="AT246" s="13" t="s">
        <v>150</v>
      </c>
      <c r="AU246" s="13" t="s">
        <v>82</v>
      </c>
    </row>
    <row r="247" spans="2:65" s="1" customFormat="1" ht="21.75" customHeight="1" x14ac:dyDescent="0.2">
      <c r="B247" s="25"/>
      <c r="C247" s="124" t="s">
        <v>336</v>
      </c>
      <c r="D247" s="124" t="s">
        <v>128</v>
      </c>
      <c r="E247" s="125" t="s">
        <v>337</v>
      </c>
      <c r="F247" s="126" t="s">
        <v>338</v>
      </c>
      <c r="G247" s="127" t="s">
        <v>131</v>
      </c>
      <c r="H247" s="128">
        <v>150</v>
      </c>
      <c r="I247" s="129"/>
      <c r="J247" s="129">
        <f>ROUND(I247*H247,2)</f>
        <v>0</v>
      </c>
      <c r="K247" s="126" t="s">
        <v>282</v>
      </c>
      <c r="L247" s="25"/>
      <c r="M247" s="130" t="s">
        <v>1</v>
      </c>
      <c r="N247" s="131" t="s">
        <v>37</v>
      </c>
      <c r="O247" s="132">
        <v>0</v>
      </c>
      <c r="P247" s="132">
        <f>O247*H247</f>
        <v>0</v>
      </c>
      <c r="Q247" s="132">
        <v>0</v>
      </c>
      <c r="R247" s="132">
        <f>Q247*H247</f>
        <v>0</v>
      </c>
      <c r="S247" s="132">
        <v>0</v>
      </c>
      <c r="T247" s="133">
        <f>S247*H247</f>
        <v>0</v>
      </c>
      <c r="AR247" s="134" t="s">
        <v>132</v>
      </c>
      <c r="AT247" s="134" t="s">
        <v>128</v>
      </c>
      <c r="AU247" s="134" t="s">
        <v>82</v>
      </c>
      <c r="AY247" s="13" t="s">
        <v>125</v>
      </c>
      <c r="BE247" s="135">
        <f>IF(N247="základní",J247,0)</f>
        <v>0</v>
      </c>
      <c r="BF247" s="135">
        <f>IF(N247="snížená",J247,0)</f>
        <v>0</v>
      </c>
      <c r="BG247" s="135">
        <f>IF(N247="zákl. přenesená",J247,0)</f>
        <v>0</v>
      </c>
      <c r="BH247" s="135">
        <f>IF(N247="sníž. přenesená",J247,0)</f>
        <v>0</v>
      </c>
      <c r="BI247" s="135">
        <f>IF(N247="nulová",J247,0)</f>
        <v>0</v>
      </c>
      <c r="BJ247" s="13" t="s">
        <v>80</v>
      </c>
      <c r="BK247" s="135">
        <f>ROUND(I247*H247,2)</f>
        <v>0</v>
      </c>
      <c r="BL247" s="13" t="s">
        <v>132</v>
      </c>
      <c r="BM247" s="134" t="s">
        <v>339</v>
      </c>
    </row>
    <row r="248" spans="2:65" s="1" customFormat="1" x14ac:dyDescent="0.2">
      <c r="B248" s="25"/>
      <c r="D248" s="136" t="s">
        <v>134</v>
      </c>
      <c r="F248" s="137" t="s">
        <v>338</v>
      </c>
      <c r="L248" s="25"/>
      <c r="M248" s="138"/>
      <c r="T248" s="49"/>
      <c r="AT248" s="13" t="s">
        <v>134</v>
      </c>
      <c r="AU248" s="13" t="s">
        <v>82</v>
      </c>
    </row>
    <row r="249" spans="2:65" s="1" customFormat="1" ht="21.75" customHeight="1" x14ac:dyDescent="0.2">
      <c r="B249" s="25"/>
      <c r="C249" s="139" t="s">
        <v>340</v>
      </c>
      <c r="D249" s="139" t="s">
        <v>136</v>
      </c>
      <c r="E249" s="140" t="s">
        <v>341</v>
      </c>
      <c r="F249" s="141" t="s">
        <v>342</v>
      </c>
      <c r="G249" s="142" t="s">
        <v>131</v>
      </c>
      <c r="H249" s="143">
        <v>150</v>
      </c>
      <c r="I249" s="144"/>
      <c r="J249" s="144">
        <f>ROUND(I249*H249,2)</f>
        <v>0</v>
      </c>
      <c r="K249" s="141" t="s">
        <v>282</v>
      </c>
      <c r="L249" s="145"/>
      <c r="M249" s="146" t="s">
        <v>1</v>
      </c>
      <c r="N249" s="147" t="s">
        <v>37</v>
      </c>
      <c r="O249" s="132">
        <v>0</v>
      </c>
      <c r="P249" s="132">
        <f>O249*H249</f>
        <v>0</v>
      </c>
      <c r="Q249" s="132">
        <v>0</v>
      </c>
      <c r="R249" s="132">
        <f>Q249*H249</f>
        <v>0</v>
      </c>
      <c r="S249" s="132">
        <v>0</v>
      </c>
      <c r="T249" s="133">
        <f>S249*H249</f>
        <v>0</v>
      </c>
      <c r="AR249" s="134" t="s">
        <v>132</v>
      </c>
      <c r="AT249" s="134" t="s">
        <v>136</v>
      </c>
      <c r="AU249" s="134" t="s">
        <v>82</v>
      </c>
      <c r="AY249" s="13" t="s">
        <v>125</v>
      </c>
      <c r="BE249" s="135">
        <f>IF(N249="základní",J249,0)</f>
        <v>0</v>
      </c>
      <c r="BF249" s="135">
        <f>IF(N249="snížená",J249,0)</f>
        <v>0</v>
      </c>
      <c r="BG249" s="135">
        <f>IF(N249="zákl. přenesená",J249,0)</f>
        <v>0</v>
      </c>
      <c r="BH249" s="135">
        <f>IF(N249="sníž. přenesená",J249,0)</f>
        <v>0</v>
      </c>
      <c r="BI249" s="135">
        <f>IF(N249="nulová",J249,0)</f>
        <v>0</v>
      </c>
      <c r="BJ249" s="13" t="s">
        <v>80</v>
      </c>
      <c r="BK249" s="135">
        <f>ROUND(I249*H249,2)</f>
        <v>0</v>
      </c>
      <c r="BL249" s="13" t="s">
        <v>132</v>
      </c>
      <c r="BM249" s="134" t="s">
        <v>343</v>
      </c>
    </row>
    <row r="250" spans="2:65" s="1" customFormat="1" x14ac:dyDescent="0.2">
      <c r="B250" s="25"/>
      <c r="D250" s="136" t="s">
        <v>134</v>
      </c>
      <c r="F250" s="137" t="s">
        <v>342</v>
      </c>
      <c r="L250" s="25"/>
      <c r="M250" s="138"/>
      <c r="T250" s="49"/>
      <c r="AT250" s="13" t="s">
        <v>134</v>
      </c>
      <c r="AU250" s="13" t="s">
        <v>82</v>
      </c>
    </row>
    <row r="251" spans="2:65" s="1" customFormat="1" ht="19.5" x14ac:dyDescent="0.2">
      <c r="B251" s="25"/>
      <c r="D251" s="136" t="s">
        <v>150</v>
      </c>
      <c r="F251" s="148" t="s">
        <v>187</v>
      </c>
      <c r="L251" s="25"/>
      <c r="M251" s="138"/>
      <c r="T251" s="49"/>
      <c r="AT251" s="13" t="s">
        <v>150</v>
      </c>
      <c r="AU251" s="13" t="s">
        <v>82</v>
      </c>
    </row>
    <row r="252" spans="2:65" s="1" customFormat="1" ht="16.5" customHeight="1" x14ac:dyDescent="0.2">
      <c r="B252" s="25"/>
      <c r="C252" s="124" t="s">
        <v>344</v>
      </c>
      <c r="D252" s="124" t="s">
        <v>128</v>
      </c>
      <c r="E252" s="125" t="s">
        <v>345</v>
      </c>
      <c r="F252" s="126" t="s">
        <v>346</v>
      </c>
      <c r="G252" s="127" t="s">
        <v>131</v>
      </c>
      <c r="H252" s="128">
        <v>2</v>
      </c>
      <c r="I252" s="129"/>
      <c r="J252" s="129">
        <f>ROUND(I252*H252,2)</f>
        <v>0</v>
      </c>
      <c r="K252" s="126" t="s">
        <v>282</v>
      </c>
      <c r="L252" s="25"/>
      <c r="M252" s="130" t="s">
        <v>1</v>
      </c>
      <c r="N252" s="131" t="s">
        <v>37</v>
      </c>
      <c r="O252" s="132">
        <v>0</v>
      </c>
      <c r="P252" s="132">
        <f>O252*H252</f>
        <v>0</v>
      </c>
      <c r="Q252" s="132">
        <v>0</v>
      </c>
      <c r="R252" s="132">
        <f>Q252*H252</f>
        <v>0</v>
      </c>
      <c r="S252" s="132">
        <v>0</v>
      </c>
      <c r="T252" s="133">
        <f>S252*H252</f>
        <v>0</v>
      </c>
      <c r="AR252" s="134" t="s">
        <v>132</v>
      </c>
      <c r="AT252" s="134" t="s">
        <v>128</v>
      </c>
      <c r="AU252" s="134" t="s">
        <v>82</v>
      </c>
      <c r="AY252" s="13" t="s">
        <v>125</v>
      </c>
      <c r="BE252" s="135">
        <f>IF(N252="základní",J252,0)</f>
        <v>0</v>
      </c>
      <c r="BF252" s="135">
        <f>IF(N252="snížená",J252,0)</f>
        <v>0</v>
      </c>
      <c r="BG252" s="135">
        <f>IF(N252="zákl. přenesená",J252,0)</f>
        <v>0</v>
      </c>
      <c r="BH252" s="135">
        <f>IF(N252="sníž. přenesená",J252,0)</f>
        <v>0</v>
      </c>
      <c r="BI252" s="135">
        <f>IF(N252="nulová",J252,0)</f>
        <v>0</v>
      </c>
      <c r="BJ252" s="13" t="s">
        <v>80</v>
      </c>
      <c r="BK252" s="135">
        <f>ROUND(I252*H252,2)</f>
        <v>0</v>
      </c>
      <c r="BL252" s="13" t="s">
        <v>132</v>
      </c>
      <c r="BM252" s="134" t="s">
        <v>347</v>
      </c>
    </row>
    <row r="253" spans="2:65" s="1" customFormat="1" x14ac:dyDescent="0.2">
      <c r="B253" s="25"/>
      <c r="D253" s="136" t="s">
        <v>134</v>
      </c>
      <c r="F253" s="137" t="s">
        <v>346</v>
      </c>
      <c r="L253" s="25"/>
      <c r="M253" s="138"/>
      <c r="T253" s="49"/>
      <c r="AT253" s="13" t="s">
        <v>134</v>
      </c>
      <c r="AU253" s="13" t="s">
        <v>82</v>
      </c>
    </row>
    <row r="254" spans="2:65" s="1" customFormat="1" ht="16.5" customHeight="1" x14ac:dyDescent="0.2">
      <c r="B254" s="25"/>
      <c r="C254" s="139" t="s">
        <v>348</v>
      </c>
      <c r="D254" s="139" t="s">
        <v>136</v>
      </c>
      <c r="E254" s="140" t="s">
        <v>349</v>
      </c>
      <c r="F254" s="141" t="s">
        <v>350</v>
      </c>
      <c r="G254" s="142" t="s">
        <v>131</v>
      </c>
      <c r="H254" s="143">
        <v>2</v>
      </c>
      <c r="I254" s="144"/>
      <c r="J254" s="144">
        <f>ROUND(I254*H254,2)</f>
        <v>0</v>
      </c>
      <c r="K254" s="141" t="s">
        <v>282</v>
      </c>
      <c r="L254" s="145"/>
      <c r="M254" s="146" t="s">
        <v>1</v>
      </c>
      <c r="N254" s="147" t="s">
        <v>37</v>
      </c>
      <c r="O254" s="132">
        <v>0</v>
      </c>
      <c r="P254" s="132">
        <f>O254*H254</f>
        <v>0</v>
      </c>
      <c r="Q254" s="132">
        <v>0</v>
      </c>
      <c r="R254" s="132">
        <f>Q254*H254</f>
        <v>0</v>
      </c>
      <c r="S254" s="132">
        <v>0</v>
      </c>
      <c r="T254" s="133">
        <f>S254*H254</f>
        <v>0</v>
      </c>
      <c r="AR254" s="134" t="s">
        <v>132</v>
      </c>
      <c r="AT254" s="134" t="s">
        <v>136</v>
      </c>
      <c r="AU254" s="134" t="s">
        <v>82</v>
      </c>
      <c r="AY254" s="13" t="s">
        <v>125</v>
      </c>
      <c r="BE254" s="135">
        <f>IF(N254="základní",J254,0)</f>
        <v>0</v>
      </c>
      <c r="BF254" s="135">
        <f>IF(N254="snížená",J254,0)</f>
        <v>0</v>
      </c>
      <c r="BG254" s="135">
        <f>IF(N254="zákl. přenesená",J254,0)</f>
        <v>0</v>
      </c>
      <c r="BH254" s="135">
        <f>IF(N254="sníž. přenesená",J254,0)</f>
        <v>0</v>
      </c>
      <c r="BI254" s="135">
        <f>IF(N254="nulová",J254,0)</f>
        <v>0</v>
      </c>
      <c r="BJ254" s="13" t="s">
        <v>80</v>
      </c>
      <c r="BK254" s="135">
        <f>ROUND(I254*H254,2)</f>
        <v>0</v>
      </c>
      <c r="BL254" s="13" t="s">
        <v>132</v>
      </c>
      <c r="BM254" s="134" t="s">
        <v>351</v>
      </c>
    </row>
    <row r="255" spans="2:65" s="1" customFormat="1" x14ac:dyDescent="0.2">
      <c r="B255" s="25"/>
      <c r="D255" s="136" t="s">
        <v>134</v>
      </c>
      <c r="F255" s="137" t="s">
        <v>350</v>
      </c>
      <c r="L255" s="25"/>
      <c r="M255" s="138"/>
      <c r="T255" s="49"/>
      <c r="AT255" s="13" t="s">
        <v>134</v>
      </c>
      <c r="AU255" s="13" t="s">
        <v>82</v>
      </c>
    </row>
    <row r="256" spans="2:65" s="1" customFormat="1" ht="19.5" x14ac:dyDescent="0.2">
      <c r="B256" s="25"/>
      <c r="D256" s="136" t="s">
        <v>150</v>
      </c>
      <c r="F256" s="148" t="s">
        <v>187</v>
      </c>
      <c r="L256" s="25"/>
      <c r="M256" s="138"/>
      <c r="T256" s="49"/>
      <c r="AT256" s="13" t="s">
        <v>150</v>
      </c>
      <c r="AU256" s="13" t="s">
        <v>82</v>
      </c>
    </row>
    <row r="257" spans="2:65" s="1" customFormat="1" ht="16.5" customHeight="1" x14ac:dyDescent="0.2">
      <c r="B257" s="25"/>
      <c r="C257" s="124" t="s">
        <v>352</v>
      </c>
      <c r="D257" s="124" t="s">
        <v>128</v>
      </c>
      <c r="E257" s="125" t="s">
        <v>353</v>
      </c>
      <c r="F257" s="126" t="s">
        <v>354</v>
      </c>
      <c r="G257" s="127" t="s">
        <v>131</v>
      </c>
      <c r="H257" s="128">
        <v>16</v>
      </c>
      <c r="I257" s="129"/>
      <c r="J257" s="129">
        <f>ROUND(I257*H257,2)</f>
        <v>0</v>
      </c>
      <c r="K257" s="126" t="s">
        <v>282</v>
      </c>
      <c r="L257" s="25"/>
      <c r="M257" s="130" t="s">
        <v>1</v>
      </c>
      <c r="N257" s="131" t="s">
        <v>37</v>
      </c>
      <c r="O257" s="132">
        <v>0</v>
      </c>
      <c r="P257" s="132">
        <f>O257*H257</f>
        <v>0</v>
      </c>
      <c r="Q257" s="132">
        <v>0</v>
      </c>
      <c r="R257" s="132">
        <f>Q257*H257</f>
        <v>0</v>
      </c>
      <c r="S257" s="132">
        <v>0</v>
      </c>
      <c r="T257" s="133">
        <f>S257*H257</f>
        <v>0</v>
      </c>
      <c r="AR257" s="134" t="s">
        <v>132</v>
      </c>
      <c r="AT257" s="134" t="s">
        <v>128</v>
      </c>
      <c r="AU257" s="134" t="s">
        <v>82</v>
      </c>
      <c r="AY257" s="13" t="s">
        <v>125</v>
      </c>
      <c r="BE257" s="135">
        <f>IF(N257="základní",J257,0)</f>
        <v>0</v>
      </c>
      <c r="BF257" s="135">
        <f>IF(N257="snížená",J257,0)</f>
        <v>0</v>
      </c>
      <c r="BG257" s="135">
        <f>IF(N257="zákl. přenesená",J257,0)</f>
        <v>0</v>
      </c>
      <c r="BH257" s="135">
        <f>IF(N257="sníž. přenesená",J257,0)</f>
        <v>0</v>
      </c>
      <c r="BI257" s="135">
        <f>IF(N257="nulová",J257,0)</f>
        <v>0</v>
      </c>
      <c r="BJ257" s="13" t="s">
        <v>80</v>
      </c>
      <c r="BK257" s="135">
        <f>ROUND(I257*H257,2)</f>
        <v>0</v>
      </c>
      <c r="BL257" s="13" t="s">
        <v>132</v>
      </c>
      <c r="BM257" s="134" t="s">
        <v>355</v>
      </c>
    </row>
    <row r="258" spans="2:65" s="1" customFormat="1" x14ac:dyDescent="0.2">
      <c r="B258" s="25"/>
      <c r="D258" s="136" t="s">
        <v>134</v>
      </c>
      <c r="F258" s="137" t="s">
        <v>354</v>
      </c>
      <c r="L258" s="25"/>
      <c r="M258" s="138"/>
      <c r="T258" s="49"/>
      <c r="AT258" s="13" t="s">
        <v>134</v>
      </c>
      <c r="AU258" s="13" t="s">
        <v>82</v>
      </c>
    </row>
    <row r="259" spans="2:65" s="1" customFormat="1" ht="24.2" customHeight="1" x14ac:dyDescent="0.2">
      <c r="B259" s="25"/>
      <c r="C259" s="139" t="s">
        <v>356</v>
      </c>
      <c r="D259" s="139" t="s">
        <v>136</v>
      </c>
      <c r="E259" s="140" t="s">
        <v>357</v>
      </c>
      <c r="F259" s="141" t="s">
        <v>358</v>
      </c>
      <c r="G259" s="142" t="s">
        <v>131</v>
      </c>
      <c r="H259" s="143">
        <v>16</v>
      </c>
      <c r="I259" s="144"/>
      <c r="J259" s="144">
        <f>ROUND(I259*H259,2)</f>
        <v>0</v>
      </c>
      <c r="K259" s="141" t="s">
        <v>282</v>
      </c>
      <c r="L259" s="145"/>
      <c r="M259" s="146" t="s">
        <v>1</v>
      </c>
      <c r="N259" s="147" t="s">
        <v>37</v>
      </c>
      <c r="O259" s="132">
        <v>0</v>
      </c>
      <c r="P259" s="132">
        <f>O259*H259</f>
        <v>0</v>
      </c>
      <c r="Q259" s="132">
        <v>0</v>
      </c>
      <c r="R259" s="132">
        <f>Q259*H259</f>
        <v>0</v>
      </c>
      <c r="S259" s="132">
        <v>0</v>
      </c>
      <c r="T259" s="133">
        <f>S259*H259</f>
        <v>0</v>
      </c>
      <c r="AR259" s="134" t="s">
        <v>132</v>
      </c>
      <c r="AT259" s="134" t="s">
        <v>136</v>
      </c>
      <c r="AU259" s="134" t="s">
        <v>82</v>
      </c>
      <c r="AY259" s="13" t="s">
        <v>125</v>
      </c>
      <c r="BE259" s="135">
        <f>IF(N259="základní",J259,0)</f>
        <v>0</v>
      </c>
      <c r="BF259" s="135">
        <f>IF(N259="snížená",J259,0)</f>
        <v>0</v>
      </c>
      <c r="BG259" s="135">
        <f>IF(N259="zákl. přenesená",J259,0)</f>
        <v>0</v>
      </c>
      <c r="BH259" s="135">
        <f>IF(N259="sníž. přenesená",J259,0)</f>
        <v>0</v>
      </c>
      <c r="BI259" s="135">
        <f>IF(N259="nulová",J259,0)</f>
        <v>0</v>
      </c>
      <c r="BJ259" s="13" t="s">
        <v>80</v>
      </c>
      <c r="BK259" s="135">
        <f>ROUND(I259*H259,2)</f>
        <v>0</v>
      </c>
      <c r="BL259" s="13" t="s">
        <v>132</v>
      </c>
      <c r="BM259" s="134" t="s">
        <v>359</v>
      </c>
    </row>
    <row r="260" spans="2:65" s="1" customFormat="1" x14ac:dyDescent="0.2">
      <c r="B260" s="25"/>
      <c r="D260" s="136" t="s">
        <v>134</v>
      </c>
      <c r="F260" s="137" t="s">
        <v>358</v>
      </c>
      <c r="L260" s="25"/>
      <c r="M260" s="138"/>
      <c r="T260" s="49"/>
      <c r="AT260" s="13" t="s">
        <v>134</v>
      </c>
      <c r="AU260" s="13" t="s">
        <v>82</v>
      </c>
    </row>
    <row r="261" spans="2:65" s="1" customFormat="1" ht="19.5" x14ac:dyDescent="0.2">
      <c r="B261" s="25"/>
      <c r="D261" s="136" t="s">
        <v>150</v>
      </c>
      <c r="F261" s="148" t="s">
        <v>187</v>
      </c>
      <c r="L261" s="25"/>
      <c r="M261" s="138"/>
      <c r="T261" s="49"/>
      <c r="AT261" s="13" t="s">
        <v>150</v>
      </c>
      <c r="AU261" s="13" t="s">
        <v>82</v>
      </c>
    </row>
    <row r="262" spans="2:65" s="1" customFormat="1" ht="21.75" customHeight="1" x14ac:dyDescent="0.2">
      <c r="B262" s="25"/>
      <c r="C262" s="124" t="s">
        <v>360</v>
      </c>
      <c r="D262" s="124" t="s">
        <v>128</v>
      </c>
      <c r="E262" s="125" t="s">
        <v>361</v>
      </c>
      <c r="F262" s="126" t="s">
        <v>362</v>
      </c>
      <c r="G262" s="127" t="s">
        <v>131</v>
      </c>
      <c r="H262" s="128">
        <v>16</v>
      </c>
      <c r="I262" s="129"/>
      <c r="J262" s="129">
        <f>ROUND(I262*H262,2)</f>
        <v>0</v>
      </c>
      <c r="K262" s="126" t="s">
        <v>282</v>
      </c>
      <c r="L262" s="25"/>
      <c r="M262" s="130" t="s">
        <v>1</v>
      </c>
      <c r="N262" s="131" t="s">
        <v>37</v>
      </c>
      <c r="O262" s="132">
        <v>0</v>
      </c>
      <c r="P262" s="132">
        <f>O262*H262</f>
        <v>0</v>
      </c>
      <c r="Q262" s="132">
        <v>0</v>
      </c>
      <c r="R262" s="132">
        <f>Q262*H262</f>
        <v>0</v>
      </c>
      <c r="S262" s="132">
        <v>0</v>
      </c>
      <c r="T262" s="133">
        <f>S262*H262</f>
        <v>0</v>
      </c>
      <c r="AR262" s="134" t="s">
        <v>132</v>
      </c>
      <c r="AT262" s="134" t="s">
        <v>128</v>
      </c>
      <c r="AU262" s="134" t="s">
        <v>82</v>
      </c>
      <c r="AY262" s="13" t="s">
        <v>125</v>
      </c>
      <c r="BE262" s="135">
        <f>IF(N262="základní",J262,0)</f>
        <v>0</v>
      </c>
      <c r="BF262" s="135">
        <f>IF(N262="snížená",J262,0)</f>
        <v>0</v>
      </c>
      <c r="BG262" s="135">
        <f>IF(N262="zákl. přenesená",J262,0)</f>
        <v>0</v>
      </c>
      <c r="BH262" s="135">
        <f>IF(N262="sníž. přenesená",J262,0)</f>
        <v>0</v>
      </c>
      <c r="BI262" s="135">
        <f>IF(N262="nulová",J262,0)</f>
        <v>0</v>
      </c>
      <c r="BJ262" s="13" t="s">
        <v>80</v>
      </c>
      <c r="BK262" s="135">
        <f>ROUND(I262*H262,2)</f>
        <v>0</v>
      </c>
      <c r="BL262" s="13" t="s">
        <v>132</v>
      </c>
      <c r="BM262" s="134" t="s">
        <v>363</v>
      </c>
    </row>
    <row r="263" spans="2:65" s="1" customFormat="1" x14ac:dyDescent="0.2">
      <c r="B263" s="25"/>
      <c r="D263" s="136" t="s">
        <v>134</v>
      </c>
      <c r="F263" s="137" t="s">
        <v>362</v>
      </c>
      <c r="L263" s="25"/>
      <c r="M263" s="138"/>
      <c r="T263" s="49"/>
      <c r="AT263" s="13" t="s">
        <v>134</v>
      </c>
      <c r="AU263" s="13" t="s">
        <v>82</v>
      </c>
    </row>
    <row r="264" spans="2:65" s="1" customFormat="1" ht="24.2" customHeight="1" x14ac:dyDescent="0.2">
      <c r="B264" s="25"/>
      <c r="C264" s="139" t="s">
        <v>364</v>
      </c>
      <c r="D264" s="139" t="s">
        <v>136</v>
      </c>
      <c r="E264" s="140" t="s">
        <v>365</v>
      </c>
      <c r="F264" s="141" t="s">
        <v>366</v>
      </c>
      <c r="G264" s="142" t="s">
        <v>131</v>
      </c>
      <c r="H264" s="143">
        <v>16</v>
      </c>
      <c r="I264" s="144"/>
      <c r="J264" s="144">
        <f>ROUND(I264*H264,2)</f>
        <v>0</v>
      </c>
      <c r="K264" s="141" t="s">
        <v>282</v>
      </c>
      <c r="L264" s="145"/>
      <c r="M264" s="146" t="s">
        <v>1</v>
      </c>
      <c r="N264" s="147" t="s">
        <v>37</v>
      </c>
      <c r="O264" s="132">
        <v>0</v>
      </c>
      <c r="P264" s="132">
        <f>O264*H264</f>
        <v>0</v>
      </c>
      <c r="Q264" s="132">
        <v>0</v>
      </c>
      <c r="R264" s="132">
        <f>Q264*H264</f>
        <v>0</v>
      </c>
      <c r="S264" s="132">
        <v>0</v>
      </c>
      <c r="T264" s="133">
        <f>S264*H264</f>
        <v>0</v>
      </c>
      <c r="AR264" s="134" t="s">
        <v>132</v>
      </c>
      <c r="AT264" s="134" t="s">
        <v>136</v>
      </c>
      <c r="AU264" s="134" t="s">
        <v>82</v>
      </c>
      <c r="AY264" s="13" t="s">
        <v>125</v>
      </c>
      <c r="BE264" s="135">
        <f>IF(N264="základní",J264,0)</f>
        <v>0</v>
      </c>
      <c r="BF264" s="135">
        <f>IF(N264="snížená",J264,0)</f>
        <v>0</v>
      </c>
      <c r="BG264" s="135">
        <f>IF(N264="zákl. přenesená",J264,0)</f>
        <v>0</v>
      </c>
      <c r="BH264" s="135">
        <f>IF(N264="sníž. přenesená",J264,0)</f>
        <v>0</v>
      </c>
      <c r="BI264" s="135">
        <f>IF(N264="nulová",J264,0)</f>
        <v>0</v>
      </c>
      <c r="BJ264" s="13" t="s">
        <v>80</v>
      </c>
      <c r="BK264" s="135">
        <f>ROUND(I264*H264,2)</f>
        <v>0</v>
      </c>
      <c r="BL264" s="13" t="s">
        <v>132</v>
      </c>
      <c r="BM264" s="134" t="s">
        <v>367</v>
      </c>
    </row>
    <row r="265" spans="2:65" s="1" customFormat="1" ht="19.5" x14ac:dyDescent="0.2">
      <c r="B265" s="25"/>
      <c r="D265" s="136" t="s">
        <v>134</v>
      </c>
      <c r="F265" s="137" t="s">
        <v>366</v>
      </c>
      <c r="L265" s="25"/>
      <c r="M265" s="138"/>
      <c r="T265" s="49"/>
      <c r="AT265" s="13" t="s">
        <v>134</v>
      </c>
      <c r="AU265" s="13" t="s">
        <v>82</v>
      </c>
    </row>
    <row r="266" spans="2:65" s="1" customFormat="1" ht="19.5" x14ac:dyDescent="0.2">
      <c r="B266" s="25"/>
      <c r="D266" s="136" t="s">
        <v>150</v>
      </c>
      <c r="F266" s="148" t="s">
        <v>368</v>
      </c>
      <c r="L266" s="25"/>
      <c r="M266" s="138"/>
      <c r="T266" s="49"/>
      <c r="AT266" s="13" t="s">
        <v>150</v>
      </c>
      <c r="AU266" s="13" t="s">
        <v>82</v>
      </c>
    </row>
    <row r="267" spans="2:65" s="1" customFormat="1" ht="21.75" customHeight="1" x14ac:dyDescent="0.2">
      <c r="B267" s="25"/>
      <c r="C267" s="124" t="s">
        <v>369</v>
      </c>
      <c r="D267" s="124" t="s">
        <v>128</v>
      </c>
      <c r="E267" s="125" t="s">
        <v>370</v>
      </c>
      <c r="F267" s="126" t="s">
        <v>371</v>
      </c>
      <c r="G267" s="127" t="s">
        <v>131</v>
      </c>
      <c r="H267" s="128">
        <v>16</v>
      </c>
      <c r="I267" s="129"/>
      <c r="J267" s="129">
        <f>ROUND(I267*H267,2)</f>
        <v>0</v>
      </c>
      <c r="K267" s="126" t="s">
        <v>282</v>
      </c>
      <c r="L267" s="25"/>
      <c r="M267" s="130" t="s">
        <v>1</v>
      </c>
      <c r="N267" s="131" t="s">
        <v>37</v>
      </c>
      <c r="O267" s="132">
        <v>0</v>
      </c>
      <c r="P267" s="132">
        <f>O267*H267</f>
        <v>0</v>
      </c>
      <c r="Q267" s="132">
        <v>0</v>
      </c>
      <c r="R267" s="132">
        <f>Q267*H267</f>
        <v>0</v>
      </c>
      <c r="S267" s="132">
        <v>0</v>
      </c>
      <c r="T267" s="133">
        <f>S267*H267</f>
        <v>0</v>
      </c>
      <c r="AR267" s="134" t="s">
        <v>132</v>
      </c>
      <c r="AT267" s="134" t="s">
        <v>128</v>
      </c>
      <c r="AU267" s="134" t="s">
        <v>82</v>
      </c>
      <c r="AY267" s="13" t="s">
        <v>125</v>
      </c>
      <c r="BE267" s="135">
        <f>IF(N267="základní",J267,0)</f>
        <v>0</v>
      </c>
      <c r="BF267" s="135">
        <f>IF(N267="snížená",J267,0)</f>
        <v>0</v>
      </c>
      <c r="BG267" s="135">
        <f>IF(N267="zákl. přenesená",J267,0)</f>
        <v>0</v>
      </c>
      <c r="BH267" s="135">
        <f>IF(N267="sníž. přenesená",J267,0)</f>
        <v>0</v>
      </c>
      <c r="BI267" s="135">
        <f>IF(N267="nulová",J267,0)</f>
        <v>0</v>
      </c>
      <c r="BJ267" s="13" t="s">
        <v>80</v>
      </c>
      <c r="BK267" s="135">
        <f>ROUND(I267*H267,2)</f>
        <v>0</v>
      </c>
      <c r="BL267" s="13" t="s">
        <v>132</v>
      </c>
      <c r="BM267" s="134" t="s">
        <v>372</v>
      </c>
    </row>
    <row r="268" spans="2:65" s="1" customFormat="1" x14ac:dyDescent="0.2">
      <c r="B268" s="25"/>
      <c r="D268" s="136" t="s">
        <v>134</v>
      </c>
      <c r="F268" s="137" t="s">
        <v>371</v>
      </c>
      <c r="L268" s="25"/>
      <c r="M268" s="138"/>
      <c r="T268" s="49"/>
      <c r="AT268" s="13" t="s">
        <v>134</v>
      </c>
      <c r="AU268" s="13" t="s">
        <v>82</v>
      </c>
    </row>
    <row r="269" spans="2:65" s="1" customFormat="1" ht="33" customHeight="1" x14ac:dyDescent="0.2">
      <c r="B269" s="25"/>
      <c r="C269" s="139" t="s">
        <v>373</v>
      </c>
      <c r="D269" s="139" t="s">
        <v>136</v>
      </c>
      <c r="E269" s="140" t="s">
        <v>374</v>
      </c>
      <c r="F269" s="141" t="s">
        <v>375</v>
      </c>
      <c r="G269" s="142" t="s">
        <v>131</v>
      </c>
      <c r="H269" s="143">
        <v>16</v>
      </c>
      <c r="I269" s="144"/>
      <c r="J269" s="144">
        <f>ROUND(I269*H269,2)</f>
        <v>0</v>
      </c>
      <c r="K269" s="141" t="s">
        <v>282</v>
      </c>
      <c r="L269" s="145"/>
      <c r="M269" s="146" t="s">
        <v>1</v>
      </c>
      <c r="N269" s="147" t="s">
        <v>37</v>
      </c>
      <c r="O269" s="132">
        <v>0</v>
      </c>
      <c r="P269" s="132">
        <f>O269*H269</f>
        <v>0</v>
      </c>
      <c r="Q269" s="132">
        <v>0</v>
      </c>
      <c r="R269" s="132">
        <f>Q269*H269</f>
        <v>0</v>
      </c>
      <c r="S269" s="132">
        <v>0</v>
      </c>
      <c r="T269" s="133">
        <f>S269*H269</f>
        <v>0</v>
      </c>
      <c r="AR269" s="134" t="s">
        <v>132</v>
      </c>
      <c r="AT269" s="134" t="s">
        <v>136</v>
      </c>
      <c r="AU269" s="134" t="s">
        <v>82</v>
      </c>
      <c r="AY269" s="13" t="s">
        <v>125</v>
      </c>
      <c r="BE269" s="135">
        <f>IF(N269="základní",J269,0)</f>
        <v>0</v>
      </c>
      <c r="BF269" s="135">
        <f>IF(N269="snížená",J269,0)</f>
        <v>0</v>
      </c>
      <c r="BG269" s="135">
        <f>IF(N269="zákl. přenesená",J269,0)</f>
        <v>0</v>
      </c>
      <c r="BH269" s="135">
        <f>IF(N269="sníž. přenesená",J269,0)</f>
        <v>0</v>
      </c>
      <c r="BI269" s="135">
        <f>IF(N269="nulová",J269,0)</f>
        <v>0</v>
      </c>
      <c r="BJ269" s="13" t="s">
        <v>80</v>
      </c>
      <c r="BK269" s="135">
        <f>ROUND(I269*H269,2)</f>
        <v>0</v>
      </c>
      <c r="BL269" s="13" t="s">
        <v>132</v>
      </c>
      <c r="BM269" s="134" t="s">
        <v>376</v>
      </c>
    </row>
    <row r="270" spans="2:65" s="1" customFormat="1" ht="19.5" x14ac:dyDescent="0.2">
      <c r="B270" s="25"/>
      <c r="D270" s="136" t="s">
        <v>134</v>
      </c>
      <c r="F270" s="137" t="s">
        <v>375</v>
      </c>
      <c r="L270" s="25"/>
      <c r="M270" s="138"/>
      <c r="T270" s="49"/>
      <c r="AT270" s="13" t="s">
        <v>134</v>
      </c>
      <c r="AU270" s="13" t="s">
        <v>82</v>
      </c>
    </row>
    <row r="271" spans="2:65" s="1" customFormat="1" ht="16.5" customHeight="1" x14ac:dyDescent="0.2">
      <c r="B271" s="25"/>
      <c r="C271" s="124" t="s">
        <v>377</v>
      </c>
      <c r="D271" s="124" t="s">
        <v>128</v>
      </c>
      <c r="E271" s="125" t="s">
        <v>378</v>
      </c>
      <c r="F271" s="126" t="s">
        <v>379</v>
      </c>
      <c r="G271" s="127" t="s">
        <v>131</v>
      </c>
      <c r="H271" s="128">
        <v>8</v>
      </c>
      <c r="I271" s="129"/>
      <c r="J271" s="129">
        <f>ROUND(I271*H271,2)</f>
        <v>0</v>
      </c>
      <c r="K271" s="126" t="s">
        <v>282</v>
      </c>
      <c r="L271" s="25"/>
      <c r="M271" s="130" t="s">
        <v>1</v>
      </c>
      <c r="N271" s="131" t="s">
        <v>37</v>
      </c>
      <c r="O271" s="132">
        <v>0</v>
      </c>
      <c r="P271" s="132">
        <f>O271*H271</f>
        <v>0</v>
      </c>
      <c r="Q271" s="132">
        <v>0</v>
      </c>
      <c r="R271" s="132">
        <f>Q271*H271</f>
        <v>0</v>
      </c>
      <c r="S271" s="132">
        <v>0</v>
      </c>
      <c r="T271" s="133">
        <f>S271*H271</f>
        <v>0</v>
      </c>
      <c r="AR271" s="134" t="s">
        <v>132</v>
      </c>
      <c r="AT271" s="134" t="s">
        <v>128</v>
      </c>
      <c r="AU271" s="134" t="s">
        <v>82</v>
      </c>
      <c r="AY271" s="13" t="s">
        <v>125</v>
      </c>
      <c r="BE271" s="135">
        <f>IF(N271="základní",J271,0)</f>
        <v>0</v>
      </c>
      <c r="BF271" s="135">
        <f>IF(N271="snížená",J271,0)</f>
        <v>0</v>
      </c>
      <c r="BG271" s="135">
        <f>IF(N271="zákl. přenesená",J271,0)</f>
        <v>0</v>
      </c>
      <c r="BH271" s="135">
        <f>IF(N271="sníž. přenesená",J271,0)</f>
        <v>0</v>
      </c>
      <c r="BI271" s="135">
        <f>IF(N271="nulová",J271,0)</f>
        <v>0</v>
      </c>
      <c r="BJ271" s="13" t="s">
        <v>80</v>
      </c>
      <c r="BK271" s="135">
        <f>ROUND(I271*H271,2)</f>
        <v>0</v>
      </c>
      <c r="BL271" s="13" t="s">
        <v>132</v>
      </c>
      <c r="BM271" s="134" t="s">
        <v>380</v>
      </c>
    </row>
    <row r="272" spans="2:65" s="1" customFormat="1" x14ac:dyDescent="0.2">
      <c r="B272" s="25"/>
      <c r="D272" s="136" t="s">
        <v>134</v>
      </c>
      <c r="F272" s="137" t="s">
        <v>379</v>
      </c>
      <c r="L272" s="25"/>
      <c r="M272" s="138"/>
      <c r="T272" s="49"/>
      <c r="AT272" s="13" t="s">
        <v>134</v>
      </c>
      <c r="AU272" s="13" t="s">
        <v>82</v>
      </c>
    </row>
    <row r="273" spans="2:65" s="1" customFormat="1" ht="16.5" customHeight="1" x14ac:dyDescent="0.2">
      <c r="B273" s="25"/>
      <c r="C273" s="139" t="s">
        <v>381</v>
      </c>
      <c r="D273" s="139" t="s">
        <v>136</v>
      </c>
      <c r="E273" s="140" t="s">
        <v>382</v>
      </c>
      <c r="F273" s="141" t="s">
        <v>383</v>
      </c>
      <c r="G273" s="142" t="s">
        <v>131</v>
      </c>
      <c r="H273" s="143">
        <v>8</v>
      </c>
      <c r="I273" s="144"/>
      <c r="J273" s="144">
        <f>ROUND(I273*H273,2)</f>
        <v>0</v>
      </c>
      <c r="K273" s="141" t="s">
        <v>282</v>
      </c>
      <c r="L273" s="145"/>
      <c r="M273" s="146" t="s">
        <v>1</v>
      </c>
      <c r="N273" s="147" t="s">
        <v>37</v>
      </c>
      <c r="O273" s="132">
        <v>0</v>
      </c>
      <c r="P273" s="132">
        <f>O273*H273</f>
        <v>0</v>
      </c>
      <c r="Q273" s="132">
        <v>0</v>
      </c>
      <c r="R273" s="132">
        <f>Q273*H273</f>
        <v>0</v>
      </c>
      <c r="S273" s="132">
        <v>0</v>
      </c>
      <c r="T273" s="133">
        <f>S273*H273</f>
        <v>0</v>
      </c>
      <c r="AR273" s="134" t="s">
        <v>132</v>
      </c>
      <c r="AT273" s="134" t="s">
        <v>136</v>
      </c>
      <c r="AU273" s="134" t="s">
        <v>82</v>
      </c>
      <c r="AY273" s="13" t="s">
        <v>125</v>
      </c>
      <c r="BE273" s="135">
        <f>IF(N273="základní",J273,0)</f>
        <v>0</v>
      </c>
      <c r="BF273" s="135">
        <f>IF(N273="snížená",J273,0)</f>
        <v>0</v>
      </c>
      <c r="BG273" s="135">
        <f>IF(N273="zákl. přenesená",J273,0)</f>
        <v>0</v>
      </c>
      <c r="BH273" s="135">
        <f>IF(N273="sníž. přenesená",J273,0)</f>
        <v>0</v>
      </c>
      <c r="BI273" s="135">
        <f>IF(N273="nulová",J273,0)</f>
        <v>0</v>
      </c>
      <c r="BJ273" s="13" t="s">
        <v>80</v>
      </c>
      <c r="BK273" s="135">
        <f>ROUND(I273*H273,2)</f>
        <v>0</v>
      </c>
      <c r="BL273" s="13" t="s">
        <v>132</v>
      </c>
      <c r="BM273" s="134" t="s">
        <v>384</v>
      </c>
    </row>
    <row r="274" spans="2:65" s="1" customFormat="1" x14ac:dyDescent="0.2">
      <c r="B274" s="25"/>
      <c r="D274" s="136" t="s">
        <v>134</v>
      </c>
      <c r="F274" s="137" t="s">
        <v>383</v>
      </c>
      <c r="L274" s="25"/>
      <c r="M274" s="138"/>
      <c r="T274" s="49"/>
      <c r="AT274" s="13" t="s">
        <v>134</v>
      </c>
      <c r="AU274" s="13" t="s">
        <v>82</v>
      </c>
    </row>
    <row r="275" spans="2:65" s="1" customFormat="1" ht="19.5" x14ac:dyDescent="0.2">
      <c r="B275" s="25"/>
      <c r="D275" s="136" t="s">
        <v>150</v>
      </c>
      <c r="F275" s="148" t="s">
        <v>187</v>
      </c>
      <c r="L275" s="25"/>
      <c r="M275" s="138"/>
      <c r="T275" s="49"/>
      <c r="AT275" s="13" t="s">
        <v>150</v>
      </c>
      <c r="AU275" s="13" t="s">
        <v>82</v>
      </c>
    </row>
    <row r="276" spans="2:65" s="1" customFormat="1" ht="33" customHeight="1" x14ac:dyDescent="0.2">
      <c r="B276" s="25"/>
      <c r="C276" s="124" t="s">
        <v>385</v>
      </c>
      <c r="D276" s="124" t="s">
        <v>128</v>
      </c>
      <c r="E276" s="125" t="s">
        <v>386</v>
      </c>
      <c r="F276" s="126" t="s">
        <v>387</v>
      </c>
      <c r="G276" s="127" t="s">
        <v>131</v>
      </c>
      <c r="H276" s="128">
        <v>38</v>
      </c>
      <c r="I276" s="129"/>
      <c r="J276" s="129">
        <f>ROUND(I276*H276,2)</f>
        <v>0</v>
      </c>
      <c r="K276" s="126" t="s">
        <v>282</v>
      </c>
      <c r="L276" s="25"/>
      <c r="M276" s="130" t="s">
        <v>1</v>
      </c>
      <c r="N276" s="131" t="s">
        <v>37</v>
      </c>
      <c r="O276" s="132">
        <v>0</v>
      </c>
      <c r="P276" s="132">
        <f>O276*H276</f>
        <v>0</v>
      </c>
      <c r="Q276" s="132">
        <v>0</v>
      </c>
      <c r="R276" s="132">
        <f>Q276*H276</f>
        <v>0</v>
      </c>
      <c r="S276" s="132">
        <v>0</v>
      </c>
      <c r="T276" s="133">
        <f>S276*H276</f>
        <v>0</v>
      </c>
      <c r="AR276" s="134" t="s">
        <v>132</v>
      </c>
      <c r="AT276" s="134" t="s">
        <v>128</v>
      </c>
      <c r="AU276" s="134" t="s">
        <v>82</v>
      </c>
      <c r="AY276" s="13" t="s">
        <v>125</v>
      </c>
      <c r="BE276" s="135">
        <f>IF(N276="základní",J276,0)</f>
        <v>0</v>
      </c>
      <c r="BF276" s="135">
        <f>IF(N276="snížená",J276,0)</f>
        <v>0</v>
      </c>
      <c r="BG276" s="135">
        <f>IF(N276="zákl. přenesená",J276,0)</f>
        <v>0</v>
      </c>
      <c r="BH276" s="135">
        <f>IF(N276="sníž. přenesená",J276,0)</f>
        <v>0</v>
      </c>
      <c r="BI276" s="135">
        <f>IF(N276="nulová",J276,0)</f>
        <v>0</v>
      </c>
      <c r="BJ276" s="13" t="s">
        <v>80</v>
      </c>
      <c r="BK276" s="135">
        <f>ROUND(I276*H276,2)</f>
        <v>0</v>
      </c>
      <c r="BL276" s="13" t="s">
        <v>132</v>
      </c>
      <c r="BM276" s="134" t="s">
        <v>388</v>
      </c>
    </row>
    <row r="277" spans="2:65" s="1" customFormat="1" ht="19.5" x14ac:dyDescent="0.2">
      <c r="B277" s="25"/>
      <c r="D277" s="136" t="s">
        <v>134</v>
      </c>
      <c r="F277" s="137" t="s">
        <v>387</v>
      </c>
      <c r="L277" s="25"/>
      <c r="M277" s="138"/>
      <c r="T277" s="49"/>
      <c r="AT277" s="13" t="s">
        <v>134</v>
      </c>
      <c r="AU277" s="13" t="s">
        <v>82</v>
      </c>
    </row>
    <row r="278" spans="2:65" s="1" customFormat="1" ht="24.2" customHeight="1" x14ac:dyDescent="0.2">
      <c r="B278" s="25"/>
      <c r="C278" s="139" t="s">
        <v>389</v>
      </c>
      <c r="D278" s="139" t="s">
        <v>136</v>
      </c>
      <c r="E278" s="140" t="s">
        <v>390</v>
      </c>
      <c r="F278" s="141" t="s">
        <v>391</v>
      </c>
      <c r="G278" s="142" t="s">
        <v>131</v>
      </c>
      <c r="H278" s="143">
        <v>38</v>
      </c>
      <c r="I278" s="144"/>
      <c r="J278" s="144">
        <f>ROUND(I278*H278,2)</f>
        <v>0</v>
      </c>
      <c r="K278" s="141" t="s">
        <v>282</v>
      </c>
      <c r="L278" s="145"/>
      <c r="M278" s="146" t="s">
        <v>1</v>
      </c>
      <c r="N278" s="147" t="s">
        <v>37</v>
      </c>
      <c r="O278" s="132">
        <v>0</v>
      </c>
      <c r="P278" s="132">
        <f>O278*H278</f>
        <v>0</v>
      </c>
      <c r="Q278" s="132">
        <v>0</v>
      </c>
      <c r="R278" s="132">
        <f>Q278*H278</f>
        <v>0</v>
      </c>
      <c r="S278" s="132">
        <v>0</v>
      </c>
      <c r="T278" s="133">
        <f>S278*H278</f>
        <v>0</v>
      </c>
      <c r="AR278" s="134" t="s">
        <v>132</v>
      </c>
      <c r="AT278" s="134" t="s">
        <v>136</v>
      </c>
      <c r="AU278" s="134" t="s">
        <v>82</v>
      </c>
      <c r="AY278" s="13" t="s">
        <v>125</v>
      </c>
      <c r="BE278" s="135">
        <f>IF(N278="základní",J278,0)</f>
        <v>0</v>
      </c>
      <c r="BF278" s="135">
        <f>IF(N278="snížená",J278,0)</f>
        <v>0</v>
      </c>
      <c r="BG278" s="135">
        <f>IF(N278="zákl. přenesená",J278,0)</f>
        <v>0</v>
      </c>
      <c r="BH278" s="135">
        <f>IF(N278="sníž. přenesená",J278,0)</f>
        <v>0</v>
      </c>
      <c r="BI278" s="135">
        <f>IF(N278="nulová",J278,0)</f>
        <v>0</v>
      </c>
      <c r="BJ278" s="13" t="s">
        <v>80</v>
      </c>
      <c r="BK278" s="135">
        <f>ROUND(I278*H278,2)</f>
        <v>0</v>
      </c>
      <c r="BL278" s="13" t="s">
        <v>132</v>
      </c>
      <c r="BM278" s="134" t="s">
        <v>392</v>
      </c>
    </row>
    <row r="279" spans="2:65" s="1" customFormat="1" ht="19.5" x14ac:dyDescent="0.2">
      <c r="B279" s="25"/>
      <c r="D279" s="136" t="s">
        <v>134</v>
      </c>
      <c r="F279" s="137" t="s">
        <v>391</v>
      </c>
      <c r="L279" s="25"/>
      <c r="M279" s="138"/>
      <c r="T279" s="49"/>
      <c r="AT279" s="13" t="s">
        <v>134</v>
      </c>
      <c r="AU279" s="13" t="s">
        <v>82</v>
      </c>
    </row>
    <row r="280" spans="2:65" s="1" customFormat="1" ht="19.5" x14ac:dyDescent="0.2">
      <c r="B280" s="25"/>
      <c r="D280" s="136" t="s">
        <v>150</v>
      </c>
      <c r="F280" s="148" t="s">
        <v>368</v>
      </c>
      <c r="L280" s="25"/>
      <c r="M280" s="138"/>
      <c r="T280" s="49"/>
      <c r="AT280" s="13" t="s">
        <v>150</v>
      </c>
      <c r="AU280" s="13" t="s">
        <v>82</v>
      </c>
    </row>
    <row r="281" spans="2:65" s="1" customFormat="1" ht="16.5" customHeight="1" x14ac:dyDescent="0.2">
      <c r="B281" s="25"/>
      <c r="C281" s="124" t="s">
        <v>393</v>
      </c>
      <c r="D281" s="124" t="s">
        <v>128</v>
      </c>
      <c r="E281" s="125" t="s">
        <v>394</v>
      </c>
      <c r="F281" s="126" t="s">
        <v>395</v>
      </c>
      <c r="G281" s="127" t="s">
        <v>252</v>
      </c>
      <c r="H281" s="128">
        <v>15256</v>
      </c>
      <c r="I281" s="129"/>
      <c r="J281" s="129">
        <f>ROUND(I281*H281,2)</f>
        <v>0</v>
      </c>
      <c r="K281" s="126" t="s">
        <v>282</v>
      </c>
      <c r="L281" s="25"/>
      <c r="M281" s="130" t="s">
        <v>1</v>
      </c>
      <c r="N281" s="131" t="s">
        <v>37</v>
      </c>
      <c r="O281" s="132">
        <v>0</v>
      </c>
      <c r="P281" s="132">
        <f>O281*H281</f>
        <v>0</v>
      </c>
      <c r="Q281" s="132">
        <v>0</v>
      </c>
      <c r="R281" s="132">
        <f>Q281*H281</f>
        <v>0</v>
      </c>
      <c r="S281" s="132">
        <v>0</v>
      </c>
      <c r="T281" s="133">
        <f>S281*H281</f>
        <v>0</v>
      </c>
      <c r="AR281" s="134" t="s">
        <v>132</v>
      </c>
      <c r="AT281" s="134" t="s">
        <v>128</v>
      </c>
      <c r="AU281" s="134" t="s">
        <v>82</v>
      </c>
      <c r="AY281" s="13" t="s">
        <v>125</v>
      </c>
      <c r="BE281" s="135">
        <f>IF(N281="základní",J281,0)</f>
        <v>0</v>
      </c>
      <c r="BF281" s="135">
        <f>IF(N281="snížená",J281,0)</f>
        <v>0</v>
      </c>
      <c r="BG281" s="135">
        <f>IF(N281="zákl. přenesená",J281,0)</f>
        <v>0</v>
      </c>
      <c r="BH281" s="135">
        <f>IF(N281="sníž. přenesená",J281,0)</f>
        <v>0</v>
      </c>
      <c r="BI281" s="135">
        <f>IF(N281="nulová",J281,0)</f>
        <v>0</v>
      </c>
      <c r="BJ281" s="13" t="s">
        <v>80</v>
      </c>
      <c r="BK281" s="135">
        <f>ROUND(I281*H281,2)</f>
        <v>0</v>
      </c>
      <c r="BL281" s="13" t="s">
        <v>132</v>
      </c>
      <c r="BM281" s="134" t="s">
        <v>396</v>
      </c>
    </row>
    <row r="282" spans="2:65" s="1" customFormat="1" x14ac:dyDescent="0.2">
      <c r="B282" s="25"/>
      <c r="D282" s="136" t="s">
        <v>134</v>
      </c>
      <c r="F282" s="137" t="s">
        <v>395</v>
      </c>
      <c r="L282" s="25"/>
      <c r="M282" s="138"/>
      <c r="T282" s="49"/>
      <c r="AT282" s="13" t="s">
        <v>134</v>
      </c>
      <c r="AU282" s="13" t="s">
        <v>82</v>
      </c>
    </row>
    <row r="283" spans="2:65" s="1" customFormat="1" ht="33" customHeight="1" x14ac:dyDescent="0.2">
      <c r="B283" s="25"/>
      <c r="C283" s="139" t="s">
        <v>397</v>
      </c>
      <c r="D283" s="139" t="s">
        <v>136</v>
      </c>
      <c r="E283" s="140" t="s">
        <v>398</v>
      </c>
      <c r="F283" s="141" t="s">
        <v>399</v>
      </c>
      <c r="G283" s="142" t="s">
        <v>252</v>
      </c>
      <c r="H283" s="143">
        <v>3686</v>
      </c>
      <c r="I283" s="144"/>
      <c r="J283" s="144">
        <f>ROUND(I283*H283,2)</f>
        <v>0</v>
      </c>
      <c r="K283" s="141" t="s">
        <v>282</v>
      </c>
      <c r="L283" s="145"/>
      <c r="M283" s="146" t="s">
        <v>1</v>
      </c>
      <c r="N283" s="147" t="s">
        <v>37</v>
      </c>
      <c r="O283" s="132">
        <v>0</v>
      </c>
      <c r="P283" s="132">
        <f>O283*H283</f>
        <v>0</v>
      </c>
      <c r="Q283" s="132">
        <v>0</v>
      </c>
      <c r="R283" s="132">
        <f>Q283*H283</f>
        <v>0</v>
      </c>
      <c r="S283" s="132">
        <v>0</v>
      </c>
      <c r="T283" s="133">
        <f>S283*H283</f>
        <v>0</v>
      </c>
      <c r="AR283" s="134" t="s">
        <v>132</v>
      </c>
      <c r="AT283" s="134" t="s">
        <v>136</v>
      </c>
      <c r="AU283" s="134" t="s">
        <v>82</v>
      </c>
      <c r="AY283" s="13" t="s">
        <v>125</v>
      </c>
      <c r="BE283" s="135">
        <f>IF(N283="základní",J283,0)</f>
        <v>0</v>
      </c>
      <c r="BF283" s="135">
        <f>IF(N283="snížená",J283,0)</f>
        <v>0</v>
      </c>
      <c r="BG283" s="135">
        <f>IF(N283="zákl. přenesená",J283,0)</f>
        <v>0</v>
      </c>
      <c r="BH283" s="135">
        <f>IF(N283="sníž. přenesená",J283,0)</f>
        <v>0</v>
      </c>
      <c r="BI283" s="135">
        <f>IF(N283="nulová",J283,0)</f>
        <v>0</v>
      </c>
      <c r="BJ283" s="13" t="s">
        <v>80</v>
      </c>
      <c r="BK283" s="135">
        <f>ROUND(I283*H283,2)</f>
        <v>0</v>
      </c>
      <c r="BL283" s="13" t="s">
        <v>132</v>
      </c>
      <c r="BM283" s="134" t="s">
        <v>400</v>
      </c>
    </row>
    <row r="284" spans="2:65" s="1" customFormat="1" ht="19.5" x14ac:dyDescent="0.2">
      <c r="B284" s="25"/>
      <c r="D284" s="136" t="s">
        <v>134</v>
      </c>
      <c r="F284" s="137" t="s">
        <v>399</v>
      </c>
      <c r="L284" s="25"/>
      <c r="M284" s="138"/>
      <c r="T284" s="49"/>
      <c r="AT284" s="13" t="s">
        <v>134</v>
      </c>
      <c r="AU284" s="13" t="s">
        <v>82</v>
      </c>
    </row>
    <row r="285" spans="2:65" s="1" customFormat="1" ht="19.5" x14ac:dyDescent="0.2">
      <c r="B285" s="25"/>
      <c r="D285" s="136" t="s">
        <v>150</v>
      </c>
      <c r="F285" s="148" t="s">
        <v>368</v>
      </c>
      <c r="L285" s="25"/>
      <c r="M285" s="138"/>
      <c r="T285" s="49"/>
      <c r="AT285" s="13" t="s">
        <v>150</v>
      </c>
      <c r="AU285" s="13" t="s">
        <v>82</v>
      </c>
    </row>
    <row r="286" spans="2:65" s="1" customFormat="1" ht="24.2" customHeight="1" x14ac:dyDescent="0.2">
      <c r="B286" s="25"/>
      <c r="C286" s="139" t="s">
        <v>401</v>
      </c>
      <c r="D286" s="139" t="s">
        <v>136</v>
      </c>
      <c r="E286" s="140" t="s">
        <v>402</v>
      </c>
      <c r="F286" s="141" t="s">
        <v>403</v>
      </c>
      <c r="G286" s="142" t="s">
        <v>252</v>
      </c>
      <c r="H286" s="143">
        <v>11570</v>
      </c>
      <c r="I286" s="144"/>
      <c r="J286" s="144">
        <f>ROUND(I286*H286,2)</f>
        <v>0</v>
      </c>
      <c r="K286" s="141" t="s">
        <v>282</v>
      </c>
      <c r="L286" s="145"/>
      <c r="M286" s="146" t="s">
        <v>1</v>
      </c>
      <c r="N286" s="147" t="s">
        <v>37</v>
      </c>
      <c r="O286" s="132">
        <v>0</v>
      </c>
      <c r="P286" s="132">
        <f>O286*H286</f>
        <v>0</v>
      </c>
      <c r="Q286" s="132">
        <v>0</v>
      </c>
      <c r="R286" s="132">
        <f>Q286*H286</f>
        <v>0</v>
      </c>
      <c r="S286" s="132">
        <v>0</v>
      </c>
      <c r="T286" s="133">
        <f>S286*H286</f>
        <v>0</v>
      </c>
      <c r="AR286" s="134" t="s">
        <v>132</v>
      </c>
      <c r="AT286" s="134" t="s">
        <v>136</v>
      </c>
      <c r="AU286" s="134" t="s">
        <v>82</v>
      </c>
      <c r="AY286" s="13" t="s">
        <v>125</v>
      </c>
      <c r="BE286" s="135">
        <f>IF(N286="základní",J286,0)</f>
        <v>0</v>
      </c>
      <c r="BF286" s="135">
        <f>IF(N286="snížená",J286,0)</f>
        <v>0</v>
      </c>
      <c r="BG286" s="135">
        <f>IF(N286="zákl. přenesená",J286,0)</f>
        <v>0</v>
      </c>
      <c r="BH286" s="135">
        <f>IF(N286="sníž. přenesená",J286,0)</f>
        <v>0</v>
      </c>
      <c r="BI286" s="135">
        <f>IF(N286="nulová",J286,0)</f>
        <v>0</v>
      </c>
      <c r="BJ286" s="13" t="s">
        <v>80</v>
      </c>
      <c r="BK286" s="135">
        <f>ROUND(I286*H286,2)</f>
        <v>0</v>
      </c>
      <c r="BL286" s="13" t="s">
        <v>132</v>
      </c>
      <c r="BM286" s="134" t="s">
        <v>404</v>
      </c>
    </row>
    <row r="287" spans="2:65" s="1" customFormat="1" ht="19.5" x14ac:dyDescent="0.2">
      <c r="B287" s="25"/>
      <c r="D287" s="136" t="s">
        <v>134</v>
      </c>
      <c r="F287" s="137" t="s">
        <v>403</v>
      </c>
      <c r="L287" s="25"/>
      <c r="M287" s="138"/>
      <c r="T287" s="49"/>
      <c r="AT287" s="13" t="s">
        <v>134</v>
      </c>
      <c r="AU287" s="13" t="s">
        <v>82</v>
      </c>
    </row>
    <row r="288" spans="2:65" s="1" customFormat="1" ht="19.5" x14ac:dyDescent="0.2">
      <c r="B288" s="25"/>
      <c r="D288" s="136" t="s">
        <v>150</v>
      </c>
      <c r="F288" s="148" t="s">
        <v>368</v>
      </c>
      <c r="L288" s="25"/>
      <c r="M288" s="138"/>
      <c r="T288" s="49"/>
      <c r="AT288" s="13" t="s">
        <v>150</v>
      </c>
      <c r="AU288" s="13" t="s">
        <v>82</v>
      </c>
    </row>
    <row r="289" spans="2:65" s="1" customFormat="1" ht="16.5" customHeight="1" x14ac:dyDescent="0.2">
      <c r="B289" s="25"/>
      <c r="C289" s="124" t="s">
        <v>405</v>
      </c>
      <c r="D289" s="124" t="s">
        <v>128</v>
      </c>
      <c r="E289" s="125" t="s">
        <v>406</v>
      </c>
      <c r="F289" s="126" t="s">
        <v>407</v>
      </c>
      <c r="G289" s="127" t="s">
        <v>252</v>
      </c>
      <c r="H289" s="128">
        <v>11570</v>
      </c>
      <c r="I289" s="129"/>
      <c r="J289" s="129">
        <f>ROUND(I289*H289,2)</f>
        <v>0</v>
      </c>
      <c r="K289" s="126" t="s">
        <v>282</v>
      </c>
      <c r="L289" s="25"/>
      <c r="M289" s="130" t="s">
        <v>1</v>
      </c>
      <c r="N289" s="131" t="s">
        <v>37</v>
      </c>
      <c r="O289" s="132">
        <v>0</v>
      </c>
      <c r="P289" s="132">
        <f>O289*H289</f>
        <v>0</v>
      </c>
      <c r="Q289" s="132">
        <v>0</v>
      </c>
      <c r="R289" s="132">
        <f>Q289*H289</f>
        <v>0</v>
      </c>
      <c r="S289" s="132">
        <v>0</v>
      </c>
      <c r="T289" s="133">
        <f>S289*H289</f>
        <v>0</v>
      </c>
      <c r="AR289" s="134" t="s">
        <v>132</v>
      </c>
      <c r="AT289" s="134" t="s">
        <v>128</v>
      </c>
      <c r="AU289" s="134" t="s">
        <v>82</v>
      </c>
      <c r="AY289" s="13" t="s">
        <v>125</v>
      </c>
      <c r="BE289" s="135">
        <f>IF(N289="základní",J289,0)</f>
        <v>0</v>
      </c>
      <c r="BF289" s="135">
        <f>IF(N289="snížená",J289,0)</f>
        <v>0</v>
      </c>
      <c r="BG289" s="135">
        <f>IF(N289="zákl. přenesená",J289,0)</f>
        <v>0</v>
      </c>
      <c r="BH289" s="135">
        <f>IF(N289="sníž. přenesená",J289,0)</f>
        <v>0</v>
      </c>
      <c r="BI289" s="135">
        <f>IF(N289="nulová",J289,0)</f>
        <v>0</v>
      </c>
      <c r="BJ289" s="13" t="s">
        <v>80</v>
      </c>
      <c r="BK289" s="135">
        <f>ROUND(I289*H289,2)</f>
        <v>0</v>
      </c>
      <c r="BL289" s="13" t="s">
        <v>132</v>
      </c>
      <c r="BM289" s="134" t="s">
        <v>408</v>
      </c>
    </row>
    <row r="290" spans="2:65" s="1" customFormat="1" x14ac:dyDescent="0.2">
      <c r="B290" s="25"/>
      <c r="D290" s="136" t="s">
        <v>134</v>
      </c>
      <c r="F290" s="137" t="s">
        <v>407</v>
      </c>
      <c r="L290" s="25"/>
      <c r="M290" s="138"/>
      <c r="T290" s="49"/>
      <c r="AT290" s="13" t="s">
        <v>134</v>
      </c>
      <c r="AU290" s="13" t="s">
        <v>82</v>
      </c>
    </row>
    <row r="291" spans="2:65" s="1" customFormat="1" ht="21.75" customHeight="1" x14ac:dyDescent="0.2">
      <c r="B291" s="25"/>
      <c r="C291" s="139" t="s">
        <v>409</v>
      </c>
      <c r="D291" s="139" t="s">
        <v>136</v>
      </c>
      <c r="E291" s="140" t="s">
        <v>410</v>
      </c>
      <c r="F291" s="141" t="s">
        <v>411</v>
      </c>
      <c r="G291" s="142" t="s">
        <v>252</v>
      </c>
      <c r="H291" s="143">
        <v>11570</v>
      </c>
      <c r="I291" s="144"/>
      <c r="J291" s="144">
        <f>ROUND(I291*H291,2)</f>
        <v>0</v>
      </c>
      <c r="K291" s="141" t="s">
        <v>282</v>
      </c>
      <c r="L291" s="145"/>
      <c r="M291" s="146" t="s">
        <v>1</v>
      </c>
      <c r="N291" s="147" t="s">
        <v>37</v>
      </c>
      <c r="O291" s="132">
        <v>0</v>
      </c>
      <c r="P291" s="132">
        <f>O291*H291</f>
        <v>0</v>
      </c>
      <c r="Q291" s="132">
        <v>0</v>
      </c>
      <c r="R291" s="132">
        <f>Q291*H291</f>
        <v>0</v>
      </c>
      <c r="S291" s="132">
        <v>0</v>
      </c>
      <c r="T291" s="133">
        <f>S291*H291</f>
        <v>0</v>
      </c>
      <c r="AR291" s="134" t="s">
        <v>132</v>
      </c>
      <c r="AT291" s="134" t="s">
        <v>136</v>
      </c>
      <c r="AU291" s="134" t="s">
        <v>82</v>
      </c>
      <c r="AY291" s="13" t="s">
        <v>125</v>
      </c>
      <c r="BE291" s="135">
        <f>IF(N291="základní",J291,0)</f>
        <v>0</v>
      </c>
      <c r="BF291" s="135">
        <f>IF(N291="snížená",J291,0)</f>
        <v>0</v>
      </c>
      <c r="BG291" s="135">
        <f>IF(N291="zákl. přenesená",J291,0)</f>
        <v>0</v>
      </c>
      <c r="BH291" s="135">
        <f>IF(N291="sníž. přenesená",J291,0)</f>
        <v>0</v>
      </c>
      <c r="BI291" s="135">
        <f>IF(N291="nulová",J291,0)</f>
        <v>0</v>
      </c>
      <c r="BJ291" s="13" t="s">
        <v>80</v>
      </c>
      <c r="BK291" s="135">
        <f>ROUND(I291*H291,2)</f>
        <v>0</v>
      </c>
      <c r="BL291" s="13" t="s">
        <v>132</v>
      </c>
      <c r="BM291" s="134" t="s">
        <v>412</v>
      </c>
    </row>
    <row r="292" spans="2:65" s="1" customFormat="1" x14ac:dyDescent="0.2">
      <c r="B292" s="25"/>
      <c r="D292" s="136" t="s">
        <v>134</v>
      </c>
      <c r="F292" s="137" t="s">
        <v>411</v>
      </c>
      <c r="L292" s="25"/>
      <c r="M292" s="138"/>
      <c r="T292" s="49"/>
      <c r="AT292" s="13" t="s">
        <v>134</v>
      </c>
      <c r="AU292" s="13" t="s">
        <v>82</v>
      </c>
    </row>
    <row r="293" spans="2:65" s="1" customFormat="1" ht="19.5" x14ac:dyDescent="0.2">
      <c r="B293" s="25"/>
      <c r="D293" s="136" t="s">
        <v>150</v>
      </c>
      <c r="F293" s="148" t="s">
        <v>368</v>
      </c>
      <c r="L293" s="25"/>
      <c r="M293" s="138"/>
      <c r="T293" s="49"/>
      <c r="AT293" s="13" t="s">
        <v>150</v>
      </c>
      <c r="AU293" s="13" t="s">
        <v>82</v>
      </c>
    </row>
    <row r="294" spans="2:65" s="1" customFormat="1" ht="16.5" customHeight="1" x14ac:dyDescent="0.2">
      <c r="B294" s="25"/>
      <c r="C294" s="124" t="s">
        <v>413</v>
      </c>
      <c r="D294" s="124" t="s">
        <v>128</v>
      </c>
      <c r="E294" s="125" t="s">
        <v>414</v>
      </c>
      <c r="F294" s="126" t="s">
        <v>415</v>
      </c>
      <c r="G294" s="127" t="s">
        <v>252</v>
      </c>
      <c r="H294" s="128">
        <v>23140</v>
      </c>
      <c r="I294" s="129"/>
      <c r="J294" s="129">
        <f>ROUND(I294*H294,2)</f>
        <v>0</v>
      </c>
      <c r="K294" s="126" t="s">
        <v>282</v>
      </c>
      <c r="L294" s="25"/>
      <c r="M294" s="130" t="s">
        <v>1</v>
      </c>
      <c r="N294" s="131" t="s">
        <v>37</v>
      </c>
      <c r="O294" s="132">
        <v>0</v>
      </c>
      <c r="P294" s="132">
        <f>O294*H294</f>
        <v>0</v>
      </c>
      <c r="Q294" s="132">
        <v>0</v>
      </c>
      <c r="R294" s="132">
        <f>Q294*H294</f>
        <v>0</v>
      </c>
      <c r="S294" s="132">
        <v>0</v>
      </c>
      <c r="T294" s="133">
        <f>S294*H294</f>
        <v>0</v>
      </c>
      <c r="AR294" s="134" t="s">
        <v>132</v>
      </c>
      <c r="AT294" s="134" t="s">
        <v>128</v>
      </c>
      <c r="AU294" s="134" t="s">
        <v>82</v>
      </c>
      <c r="AY294" s="13" t="s">
        <v>125</v>
      </c>
      <c r="BE294" s="135">
        <f>IF(N294="základní",J294,0)</f>
        <v>0</v>
      </c>
      <c r="BF294" s="135">
        <f>IF(N294="snížená",J294,0)</f>
        <v>0</v>
      </c>
      <c r="BG294" s="135">
        <f>IF(N294="zákl. přenesená",J294,0)</f>
        <v>0</v>
      </c>
      <c r="BH294" s="135">
        <f>IF(N294="sníž. přenesená",J294,0)</f>
        <v>0</v>
      </c>
      <c r="BI294" s="135">
        <f>IF(N294="nulová",J294,0)</f>
        <v>0</v>
      </c>
      <c r="BJ294" s="13" t="s">
        <v>80</v>
      </c>
      <c r="BK294" s="135">
        <f>ROUND(I294*H294,2)</f>
        <v>0</v>
      </c>
      <c r="BL294" s="13" t="s">
        <v>132</v>
      </c>
      <c r="BM294" s="134" t="s">
        <v>416</v>
      </c>
    </row>
    <row r="295" spans="2:65" s="1" customFormat="1" x14ac:dyDescent="0.2">
      <c r="B295" s="25"/>
      <c r="D295" s="136" t="s">
        <v>134</v>
      </c>
      <c r="F295" s="137" t="s">
        <v>415</v>
      </c>
      <c r="L295" s="25"/>
      <c r="M295" s="138"/>
      <c r="T295" s="49"/>
      <c r="AT295" s="13" t="s">
        <v>134</v>
      </c>
      <c r="AU295" s="13" t="s">
        <v>82</v>
      </c>
    </row>
    <row r="296" spans="2:65" s="1" customFormat="1" ht="19.5" x14ac:dyDescent="0.2">
      <c r="B296" s="25"/>
      <c r="D296" s="136" t="s">
        <v>150</v>
      </c>
      <c r="F296" s="148" t="s">
        <v>417</v>
      </c>
      <c r="L296" s="25"/>
      <c r="M296" s="138"/>
      <c r="T296" s="49"/>
      <c r="AT296" s="13" t="s">
        <v>150</v>
      </c>
      <c r="AU296" s="13" t="s">
        <v>82</v>
      </c>
    </row>
    <row r="297" spans="2:65" s="1" customFormat="1" ht="21.75" customHeight="1" x14ac:dyDescent="0.2">
      <c r="B297" s="25"/>
      <c r="C297" s="124" t="s">
        <v>418</v>
      </c>
      <c r="D297" s="124" t="s">
        <v>128</v>
      </c>
      <c r="E297" s="125" t="s">
        <v>419</v>
      </c>
      <c r="F297" s="126" t="s">
        <v>420</v>
      </c>
      <c r="G297" s="127" t="s">
        <v>131</v>
      </c>
      <c r="H297" s="128">
        <v>44</v>
      </c>
      <c r="I297" s="129"/>
      <c r="J297" s="129">
        <f>ROUND(I297*H297,2)</f>
        <v>0</v>
      </c>
      <c r="K297" s="126" t="s">
        <v>282</v>
      </c>
      <c r="L297" s="25"/>
      <c r="M297" s="130" t="s">
        <v>1</v>
      </c>
      <c r="N297" s="131" t="s">
        <v>37</v>
      </c>
      <c r="O297" s="132">
        <v>0</v>
      </c>
      <c r="P297" s="132">
        <f>O297*H297</f>
        <v>0</v>
      </c>
      <c r="Q297" s="132">
        <v>0</v>
      </c>
      <c r="R297" s="132">
        <f>Q297*H297</f>
        <v>0</v>
      </c>
      <c r="S297" s="132">
        <v>0</v>
      </c>
      <c r="T297" s="133">
        <f>S297*H297</f>
        <v>0</v>
      </c>
      <c r="AR297" s="134" t="s">
        <v>132</v>
      </c>
      <c r="AT297" s="134" t="s">
        <v>128</v>
      </c>
      <c r="AU297" s="134" t="s">
        <v>82</v>
      </c>
      <c r="AY297" s="13" t="s">
        <v>125</v>
      </c>
      <c r="BE297" s="135">
        <f>IF(N297="základní",J297,0)</f>
        <v>0</v>
      </c>
      <c r="BF297" s="135">
        <f>IF(N297="snížená",J297,0)</f>
        <v>0</v>
      </c>
      <c r="BG297" s="135">
        <f>IF(N297="zákl. přenesená",J297,0)</f>
        <v>0</v>
      </c>
      <c r="BH297" s="135">
        <f>IF(N297="sníž. přenesená",J297,0)</f>
        <v>0</v>
      </c>
      <c r="BI297" s="135">
        <f>IF(N297="nulová",J297,0)</f>
        <v>0</v>
      </c>
      <c r="BJ297" s="13" t="s">
        <v>80</v>
      </c>
      <c r="BK297" s="135">
        <f>ROUND(I297*H297,2)</f>
        <v>0</v>
      </c>
      <c r="BL297" s="13" t="s">
        <v>132</v>
      </c>
      <c r="BM297" s="134" t="s">
        <v>421</v>
      </c>
    </row>
    <row r="298" spans="2:65" s="1" customFormat="1" x14ac:dyDescent="0.2">
      <c r="B298" s="25"/>
      <c r="D298" s="136" t="s">
        <v>134</v>
      </c>
      <c r="F298" s="137" t="s">
        <v>420</v>
      </c>
      <c r="L298" s="25"/>
      <c r="M298" s="138"/>
      <c r="T298" s="49"/>
      <c r="AT298" s="13" t="s">
        <v>134</v>
      </c>
      <c r="AU298" s="13" t="s">
        <v>82</v>
      </c>
    </row>
    <row r="299" spans="2:65" s="1" customFormat="1" ht="19.5" x14ac:dyDescent="0.2">
      <c r="B299" s="25"/>
      <c r="D299" s="136" t="s">
        <v>150</v>
      </c>
      <c r="F299" s="148" t="s">
        <v>368</v>
      </c>
      <c r="L299" s="25"/>
      <c r="M299" s="138"/>
      <c r="T299" s="49"/>
      <c r="AT299" s="13" t="s">
        <v>150</v>
      </c>
      <c r="AU299" s="13" t="s">
        <v>82</v>
      </c>
    </row>
    <row r="300" spans="2:65" s="1" customFormat="1" ht="24.2" customHeight="1" x14ac:dyDescent="0.2">
      <c r="B300" s="25"/>
      <c r="C300" s="124" t="s">
        <v>422</v>
      </c>
      <c r="D300" s="124" t="s">
        <v>128</v>
      </c>
      <c r="E300" s="125" t="s">
        <v>423</v>
      </c>
      <c r="F300" s="126" t="s">
        <v>424</v>
      </c>
      <c r="G300" s="127" t="s">
        <v>131</v>
      </c>
      <c r="H300" s="128">
        <v>44</v>
      </c>
      <c r="I300" s="129"/>
      <c r="J300" s="129">
        <f>ROUND(I300*H300,2)</f>
        <v>0</v>
      </c>
      <c r="K300" s="126" t="s">
        <v>282</v>
      </c>
      <c r="L300" s="25"/>
      <c r="M300" s="130" t="s">
        <v>1</v>
      </c>
      <c r="N300" s="131" t="s">
        <v>37</v>
      </c>
      <c r="O300" s="132">
        <v>0</v>
      </c>
      <c r="P300" s="132">
        <f>O300*H300</f>
        <v>0</v>
      </c>
      <c r="Q300" s="132">
        <v>0</v>
      </c>
      <c r="R300" s="132">
        <f>Q300*H300</f>
        <v>0</v>
      </c>
      <c r="S300" s="132">
        <v>0</v>
      </c>
      <c r="T300" s="133">
        <f>S300*H300</f>
        <v>0</v>
      </c>
      <c r="AR300" s="134" t="s">
        <v>132</v>
      </c>
      <c r="AT300" s="134" t="s">
        <v>128</v>
      </c>
      <c r="AU300" s="134" t="s">
        <v>82</v>
      </c>
      <c r="AY300" s="13" t="s">
        <v>125</v>
      </c>
      <c r="BE300" s="135">
        <f>IF(N300="základní",J300,0)</f>
        <v>0</v>
      </c>
      <c r="BF300" s="135">
        <f>IF(N300="snížená",J300,0)</f>
        <v>0</v>
      </c>
      <c r="BG300" s="135">
        <f>IF(N300="zákl. přenesená",J300,0)</f>
        <v>0</v>
      </c>
      <c r="BH300" s="135">
        <f>IF(N300="sníž. přenesená",J300,0)</f>
        <v>0</v>
      </c>
      <c r="BI300" s="135">
        <f>IF(N300="nulová",J300,0)</f>
        <v>0</v>
      </c>
      <c r="BJ300" s="13" t="s">
        <v>80</v>
      </c>
      <c r="BK300" s="135">
        <f>ROUND(I300*H300,2)</f>
        <v>0</v>
      </c>
      <c r="BL300" s="13" t="s">
        <v>132</v>
      </c>
      <c r="BM300" s="134" t="s">
        <v>425</v>
      </c>
    </row>
    <row r="301" spans="2:65" s="1" customFormat="1" x14ac:dyDescent="0.2">
      <c r="B301" s="25"/>
      <c r="D301" s="136" t="s">
        <v>134</v>
      </c>
      <c r="F301" s="137" t="s">
        <v>424</v>
      </c>
      <c r="L301" s="25"/>
      <c r="M301" s="138"/>
      <c r="T301" s="49"/>
      <c r="AT301" s="13" t="s">
        <v>134</v>
      </c>
      <c r="AU301" s="13" t="s">
        <v>82</v>
      </c>
    </row>
    <row r="302" spans="2:65" s="1" customFormat="1" ht="19.5" x14ac:dyDescent="0.2">
      <c r="B302" s="25"/>
      <c r="D302" s="136" t="s">
        <v>150</v>
      </c>
      <c r="F302" s="148" t="s">
        <v>368</v>
      </c>
      <c r="L302" s="25"/>
      <c r="M302" s="138"/>
      <c r="T302" s="49"/>
      <c r="AT302" s="13" t="s">
        <v>150</v>
      </c>
      <c r="AU302" s="13" t="s">
        <v>82</v>
      </c>
    </row>
    <row r="303" spans="2:65" s="1" customFormat="1" ht="24.2" customHeight="1" x14ac:dyDescent="0.2">
      <c r="B303" s="25"/>
      <c r="C303" s="124" t="s">
        <v>426</v>
      </c>
      <c r="D303" s="124" t="s">
        <v>128</v>
      </c>
      <c r="E303" s="125" t="s">
        <v>427</v>
      </c>
      <c r="F303" s="126" t="s">
        <v>428</v>
      </c>
      <c r="G303" s="127" t="s">
        <v>131</v>
      </c>
      <c r="H303" s="128">
        <v>88</v>
      </c>
      <c r="I303" s="129"/>
      <c r="J303" s="129">
        <f>ROUND(I303*H303,2)</f>
        <v>0</v>
      </c>
      <c r="K303" s="126" t="s">
        <v>282</v>
      </c>
      <c r="L303" s="25"/>
      <c r="M303" s="130" t="s">
        <v>1</v>
      </c>
      <c r="N303" s="131" t="s">
        <v>37</v>
      </c>
      <c r="O303" s="132">
        <v>0</v>
      </c>
      <c r="P303" s="132">
        <f>O303*H303</f>
        <v>0</v>
      </c>
      <c r="Q303" s="132">
        <v>0</v>
      </c>
      <c r="R303" s="132">
        <f>Q303*H303</f>
        <v>0</v>
      </c>
      <c r="S303" s="132">
        <v>0</v>
      </c>
      <c r="T303" s="133">
        <f>S303*H303</f>
        <v>0</v>
      </c>
      <c r="AR303" s="134" t="s">
        <v>132</v>
      </c>
      <c r="AT303" s="134" t="s">
        <v>128</v>
      </c>
      <c r="AU303" s="134" t="s">
        <v>82</v>
      </c>
      <c r="AY303" s="13" t="s">
        <v>125</v>
      </c>
      <c r="BE303" s="135">
        <f>IF(N303="základní",J303,0)</f>
        <v>0</v>
      </c>
      <c r="BF303" s="135">
        <f>IF(N303="snížená",J303,0)</f>
        <v>0</v>
      </c>
      <c r="BG303" s="135">
        <f>IF(N303="zákl. přenesená",J303,0)</f>
        <v>0</v>
      </c>
      <c r="BH303" s="135">
        <f>IF(N303="sníž. přenesená",J303,0)</f>
        <v>0</v>
      </c>
      <c r="BI303" s="135">
        <f>IF(N303="nulová",J303,0)</f>
        <v>0</v>
      </c>
      <c r="BJ303" s="13" t="s">
        <v>80</v>
      </c>
      <c r="BK303" s="135">
        <f>ROUND(I303*H303,2)</f>
        <v>0</v>
      </c>
      <c r="BL303" s="13" t="s">
        <v>132</v>
      </c>
      <c r="BM303" s="134" t="s">
        <v>429</v>
      </c>
    </row>
    <row r="304" spans="2:65" s="1" customFormat="1" x14ac:dyDescent="0.2">
      <c r="B304" s="25"/>
      <c r="D304" s="136" t="s">
        <v>134</v>
      </c>
      <c r="F304" s="137" t="s">
        <v>428</v>
      </c>
      <c r="L304" s="25"/>
      <c r="M304" s="138"/>
      <c r="T304" s="49"/>
      <c r="AT304" s="13" t="s">
        <v>134</v>
      </c>
      <c r="AU304" s="13" t="s">
        <v>82</v>
      </c>
    </row>
    <row r="305" spans="2:65" s="1" customFormat="1" ht="19.5" x14ac:dyDescent="0.2">
      <c r="B305" s="25"/>
      <c r="D305" s="136" t="s">
        <v>150</v>
      </c>
      <c r="F305" s="148" t="s">
        <v>368</v>
      </c>
      <c r="L305" s="25"/>
      <c r="M305" s="138"/>
      <c r="T305" s="49"/>
      <c r="AT305" s="13" t="s">
        <v>150</v>
      </c>
      <c r="AU305" s="13" t="s">
        <v>82</v>
      </c>
    </row>
    <row r="306" spans="2:65" s="1" customFormat="1" ht="16.5" customHeight="1" x14ac:dyDescent="0.2">
      <c r="B306" s="25"/>
      <c r="C306" s="124" t="s">
        <v>430</v>
      </c>
      <c r="D306" s="124" t="s">
        <v>128</v>
      </c>
      <c r="E306" s="125" t="s">
        <v>431</v>
      </c>
      <c r="F306" s="126" t="s">
        <v>432</v>
      </c>
      <c r="G306" s="127" t="s">
        <v>433</v>
      </c>
      <c r="H306" s="128">
        <v>15.26</v>
      </c>
      <c r="I306" s="129"/>
      <c r="J306" s="129">
        <f>ROUND(I306*H306,2)</f>
        <v>0</v>
      </c>
      <c r="K306" s="126" t="s">
        <v>282</v>
      </c>
      <c r="L306" s="25"/>
      <c r="M306" s="130" t="s">
        <v>1</v>
      </c>
      <c r="N306" s="131" t="s">
        <v>37</v>
      </c>
      <c r="O306" s="132">
        <v>0</v>
      </c>
      <c r="P306" s="132">
        <f>O306*H306</f>
        <v>0</v>
      </c>
      <c r="Q306" s="132">
        <v>0</v>
      </c>
      <c r="R306" s="132">
        <f>Q306*H306</f>
        <v>0</v>
      </c>
      <c r="S306" s="132">
        <v>0</v>
      </c>
      <c r="T306" s="133">
        <f>S306*H306</f>
        <v>0</v>
      </c>
      <c r="AR306" s="134" t="s">
        <v>132</v>
      </c>
      <c r="AT306" s="134" t="s">
        <v>128</v>
      </c>
      <c r="AU306" s="134" t="s">
        <v>82</v>
      </c>
      <c r="AY306" s="13" t="s">
        <v>125</v>
      </c>
      <c r="BE306" s="135">
        <f>IF(N306="základní",J306,0)</f>
        <v>0</v>
      </c>
      <c r="BF306" s="135">
        <f>IF(N306="snížená",J306,0)</f>
        <v>0</v>
      </c>
      <c r="BG306" s="135">
        <f>IF(N306="zákl. přenesená",J306,0)</f>
        <v>0</v>
      </c>
      <c r="BH306" s="135">
        <f>IF(N306="sníž. přenesená",J306,0)</f>
        <v>0</v>
      </c>
      <c r="BI306" s="135">
        <f>IF(N306="nulová",J306,0)</f>
        <v>0</v>
      </c>
      <c r="BJ306" s="13" t="s">
        <v>80</v>
      </c>
      <c r="BK306" s="135">
        <f>ROUND(I306*H306,2)</f>
        <v>0</v>
      </c>
      <c r="BL306" s="13" t="s">
        <v>132</v>
      </c>
      <c r="BM306" s="134" t="s">
        <v>434</v>
      </c>
    </row>
    <row r="307" spans="2:65" s="1" customFormat="1" ht="19.5" x14ac:dyDescent="0.2">
      <c r="B307" s="25"/>
      <c r="D307" s="136" t="s">
        <v>134</v>
      </c>
      <c r="F307" s="137" t="s">
        <v>435</v>
      </c>
      <c r="L307" s="25"/>
      <c r="M307" s="138"/>
      <c r="T307" s="49"/>
      <c r="AT307" s="13" t="s">
        <v>134</v>
      </c>
      <c r="AU307" s="13" t="s">
        <v>82</v>
      </c>
    </row>
    <row r="308" spans="2:65" s="1" customFormat="1" ht="19.5" x14ac:dyDescent="0.2">
      <c r="B308" s="25"/>
      <c r="D308" s="136" t="s">
        <v>150</v>
      </c>
      <c r="F308" s="148" t="s">
        <v>368</v>
      </c>
      <c r="L308" s="25"/>
      <c r="M308" s="138"/>
      <c r="T308" s="49"/>
      <c r="AT308" s="13" t="s">
        <v>150</v>
      </c>
      <c r="AU308" s="13" t="s">
        <v>82</v>
      </c>
    </row>
    <row r="309" spans="2:65" s="1" customFormat="1" ht="16.5" customHeight="1" x14ac:dyDescent="0.2">
      <c r="B309" s="25"/>
      <c r="C309" s="124" t="s">
        <v>436</v>
      </c>
      <c r="D309" s="124" t="s">
        <v>128</v>
      </c>
      <c r="E309" s="125" t="s">
        <v>437</v>
      </c>
      <c r="F309" s="126" t="s">
        <v>438</v>
      </c>
      <c r="G309" s="127" t="s">
        <v>433</v>
      </c>
      <c r="H309" s="128">
        <v>15.26</v>
      </c>
      <c r="I309" s="129"/>
      <c r="J309" s="129">
        <f>ROUND(I309*H309,2)</f>
        <v>0</v>
      </c>
      <c r="K309" s="126" t="s">
        <v>282</v>
      </c>
      <c r="L309" s="25"/>
      <c r="M309" s="130" t="s">
        <v>1</v>
      </c>
      <c r="N309" s="131" t="s">
        <v>37</v>
      </c>
      <c r="O309" s="132">
        <v>0</v>
      </c>
      <c r="P309" s="132">
        <f>O309*H309</f>
        <v>0</v>
      </c>
      <c r="Q309" s="132">
        <v>0</v>
      </c>
      <c r="R309" s="132">
        <f>Q309*H309</f>
        <v>0</v>
      </c>
      <c r="S309" s="132">
        <v>0</v>
      </c>
      <c r="T309" s="133">
        <f>S309*H309</f>
        <v>0</v>
      </c>
      <c r="AR309" s="134" t="s">
        <v>132</v>
      </c>
      <c r="AT309" s="134" t="s">
        <v>128</v>
      </c>
      <c r="AU309" s="134" t="s">
        <v>82</v>
      </c>
      <c r="AY309" s="13" t="s">
        <v>125</v>
      </c>
      <c r="BE309" s="135">
        <f>IF(N309="základní",J309,0)</f>
        <v>0</v>
      </c>
      <c r="BF309" s="135">
        <f>IF(N309="snížená",J309,0)</f>
        <v>0</v>
      </c>
      <c r="BG309" s="135">
        <f>IF(N309="zákl. přenesená",J309,0)</f>
        <v>0</v>
      </c>
      <c r="BH309" s="135">
        <f>IF(N309="sníž. přenesená",J309,0)</f>
        <v>0</v>
      </c>
      <c r="BI309" s="135">
        <f>IF(N309="nulová",J309,0)</f>
        <v>0</v>
      </c>
      <c r="BJ309" s="13" t="s">
        <v>80</v>
      </c>
      <c r="BK309" s="135">
        <f>ROUND(I309*H309,2)</f>
        <v>0</v>
      </c>
      <c r="BL309" s="13" t="s">
        <v>132</v>
      </c>
      <c r="BM309" s="134" t="s">
        <v>439</v>
      </c>
    </row>
    <row r="310" spans="2:65" s="1" customFormat="1" ht="19.5" x14ac:dyDescent="0.2">
      <c r="B310" s="25"/>
      <c r="D310" s="136" t="s">
        <v>134</v>
      </c>
      <c r="F310" s="137" t="s">
        <v>440</v>
      </c>
      <c r="L310" s="25"/>
      <c r="M310" s="138"/>
      <c r="T310" s="49"/>
      <c r="AT310" s="13" t="s">
        <v>134</v>
      </c>
      <c r="AU310" s="13" t="s">
        <v>82</v>
      </c>
    </row>
    <row r="311" spans="2:65" s="1" customFormat="1" ht="19.5" x14ac:dyDescent="0.2">
      <c r="B311" s="25"/>
      <c r="D311" s="136" t="s">
        <v>150</v>
      </c>
      <c r="F311" s="148" t="s">
        <v>368</v>
      </c>
      <c r="L311" s="25"/>
      <c r="M311" s="138"/>
      <c r="T311" s="49"/>
      <c r="AT311" s="13" t="s">
        <v>150</v>
      </c>
      <c r="AU311" s="13" t="s">
        <v>82</v>
      </c>
    </row>
    <row r="312" spans="2:65" s="1" customFormat="1" ht="24.2" customHeight="1" x14ac:dyDescent="0.2">
      <c r="B312" s="25"/>
      <c r="C312" s="124" t="s">
        <v>441</v>
      </c>
      <c r="D312" s="124" t="s">
        <v>128</v>
      </c>
      <c r="E312" s="125" t="s">
        <v>442</v>
      </c>
      <c r="F312" s="126" t="s">
        <v>443</v>
      </c>
      <c r="G312" s="127" t="s">
        <v>131</v>
      </c>
      <c r="H312" s="128">
        <v>11</v>
      </c>
      <c r="I312" s="129"/>
      <c r="J312" s="129">
        <f>ROUND(I312*H312,2)</f>
        <v>0</v>
      </c>
      <c r="K312" s="126" t="s">
        <v>282</v>
      </c>
      <c r="L312" s="25"/>
      <c r="M312" s="130" t="s">
        <v>1</v>
      </c>
      <c r="N312" s="131" t="s">
        <v>37</v>
      </c>
      <c r="O312" s="132">
        <v>0</v>
      </c>
      <c r="P312" s="132">
        <f>O312*H312</f>
        <v>0</v>
      </c>
      <c r="Q312" s="132">
        <v>0</v>
      </c>
      <c r="R312" s="132">
        <f>Q312*H312</f>
        <v>0</v>
      </c>
      <c r="S312" s="132">
        <v>0</v>
      </c>
      <c r="T312" s="133">
        <f>S312*H312</f>
        <v>0</v>
      </c>
      <c r="AR312" s="134" t="s">
        <v>132</v>
      </c>
      <c r="AT312" s="134" t="s">
        <v>128</v>
      </c>
      <c r="AU312" s="134" t="s">
        <v>82</v>
      </c>
      <c r="AY312" s="13" t="s">
        <v>125</v>
      </c>
      <c r="BE312" s="135">
        <f>IF(N312="základní",J312,0)</f>
        <v>0</v>
      </c>
      <c r="BF312" s="135">
        <f>IF(N312="snížená",J312,0)</f>
        <v>0</v>
      </c>
      <c r="BG312" s="135">
        <f>IF(N312="zákl. přenesená",J312,0)</f>
        <v>0</v>
      </c>
      <c r="BH312" s="135">
        <f>IF(N312="sníž. přenesená",J312,0)</f>
        <v>0</v>
      </c>
      <c r="BI312" s="135">
        <f>IF(N312="nulová",J312,0)</f>
        <v>0</v>
      </c>
      <c r="BJ312" s="13" t="s">
        <v>80</v>
      </c>
      <c r="BK312" s="135">
        <f>ROUND(I312*H312,2)</f>
        <v>0</v>
      </c>
      <c r="BL312" s="13" t="s">
        <v>132</v>
      </c>
      <c r="BM312" s="134" t="s">
        <v>444</v>
      </c>
    </row>
    <row r="313" spans="2:65" s="1" customFormat="1" ht="19.5" x14ac:dyDescent="0.2">
      <c r="B313" s="25"/>
      <c r="D313" s="136" t="s">
        <v>134</v>
      </c>
      <c r="F313" s="137" t="s">
        <v>443</v>
      </c>
      <c r="L313" s="25"/>
      <c r="M313" s="138"/>
      <c r="T313" s="49"/>
      <c r="AT313" s="13" t="s">
        <v>134</v>
      </c>
      <c r="AU313" s="13" t="s">
        <v>82</v>
      </c>
    </row>
    <row r="314" spans="2:65" s="1" customFormat="1" ht="24.2" customHeight="1" x14ac:dyDescent="0.2">
      <c r="B314" s="25"/>
      <c r="C314" s="139" t="s">
        <v>445</v>
      </c>
      <c r="D314" s="139" t="s">
        <v>136</v>
      </c>
      <c r="E314" s="140" t="s">
        <v>446</v>
      </c>
      <c r="F314" s="141" t="s">
        <v>447</v>
      </c>
      <c r="G314" s="142" t="s">
        <v>131</v>
      </c>
      <c r="H314" s="143">
        <v>11</v>
      </c>
      <c r="I314" s="144"/>
      <c r="J314" s="144">
        <f>ROUND(I314*H314,2)</f>
        <v>0</v>
      </c>
      <c r="K314" s="141" t="s">
        <v>282</v>
      </c>
      <c r="L314" s="145"/>
      <c r="M314" s="146" t="s">
        <v>1</v>
      </c>
      <c r="N314" s="147" t="s">
        <v>37</v>
      </c>
      <c r="O314" s="132">
        <v>0</v>
      </c>
      <c r="P314" s="132">
        <f>O314*H314</f>
        <v>0</v>
      </c>
      <c r="Q314" s="132">
        <v>0</v>
      </c>
      <c r="R314" s="132">
        <f>Q314*H314</f>
        <v>0</v>
      </c>
      <c r="S314" s="132">
        <v>0</v>
      </c>
      <c r="T314" s="133">
        <f>S314*H314</f>
        <v>0</v>
      </c>
      <c r="AR314" s="134" t="s">
        <v>132</v>
      </c>
      <c r="AT314" s="134" t="s">
        <v>136</v>
      </c>
      <c r="AU314" s="134" t="s">
        <v>82</v>
      </c>
      <c r="AY314" s="13" t="s">
        <v>125</v>
      </c>
      <c r="BE314" s="135">
        <f>IF(N314="základní",J314,0)</f>
        <v>0</v>
      </c>
      <c r="BF314" s="135">
        <f>IF(N314="snížená",J314,0)</f>
        <v>0</v>
      </c>
      <c r="BG314" s="135">
        <f>IF(N314="zákl. přenesená",J314,0)</f>
        <v>0</v>
      </c>
      <c r="BH314" s="135">
        <f>IF(N314="sníž. přenesená",J314,0)</f>
        <v>0</v>
      </c>
      <c r="BI314" s="135">
        <f>IF(N314="nulová",J314,0)</f>
        <v>0</v>
      </c>
      <c r="BJ314" s="13" t="s">
        <v>80</v>
      </c>
      <c r="BK314" s="135">
        <f>ROUND(I314*H314,2)</f>
        <v>0</v>
      </c>
      <c r="BL314" s="13" t="s">
        <v>132</v>
      </c>
      <c r="BM314" s="134" t="s">
        <v>448</v>
      </c>
    </row>
    <row r="315" spans="2:65" s="1" customFormat="1" ht="19.5" x14ac:dyDescent="0.2">
      <c r="B315" s="25"/>
      <c r="D315" s="136" t="s">
        <v>134</v>
      </c>
      <c r="F315" s="137" t="s">
        <v>447</v>
      </c>
      <c r="L315" s="25"/>
      <c r="M315" s="138"/>
      <c r="T315" s="49"/>
      <c r="AT315" s="13" t="s">
        <v>134</v>
      </c>
      <c r="AU315" s="13" t="s">
        <v>82</v>
      </c>
    </row>
    <row r="316" spans="2:65" s="1" customFormat="1" ht="19.5" x14ac:dyDescent="0.2">
      <c r="B316" s="25"/>
      <c r="D316" s="136" t="s">
        <v>150</v>
      </c>
      <c r="F316" s="148" t="s">
        <v>368</v>
      </c>
      <c r="L316" s="25"/>
      <c r="M316" s="138"/>
      <c r="T316" s="49"/>
      <c r="AT316" s="13" t="s">
        <v>150</v>
      </c>
      <c r="AU316" s="13" t="s">
        <v>82</v>
      </c>
    </row>
    <row r="317" spans="2:65" s="1" customFormat="1" ht="24.2" customHeight="1" x14ac:dyDescent="0.2">
      <c r="B317" s="25"/>
      <c r="C317" s="124" t="s">
        <v>449</v>
      </c>
      <c r="D317" s="124" t="s">
        <v>128</v>
      </c>
      <c r="E317" s="125" t="s">
        <v>450</v>
      </c>
      <c r="F317" s="126" t="s">
        <v>451</v>
      </c>
      <c r="G317" s="127" t="s">
        <v>131</v>
      </c>
      <c r="H317" s="128">
        <v>12</v>
      </c>
      <c r="I317" s="129"/>
      <c r="J317" s="129">
        <f>ROUND(I317*H317,2)</f>
        <v>0</v>
      </c>
      <c r="K317" s="126" t="s">
        <v>282</v>
      </c>
      <c r="L317" s="25"/>
      <c r="M317" s="130" t="s">
        <v>1</v>
      </c>
      <c r="N317" s="131" t="s">
        <v>37</v>
      </c>
      <c r="O317" s="132">
        <v>0</v>
      </c>
      <c r="P317" s="132">
        <f>O317*H317</f>
        <v>0</v>
      </c>
      <c r="Q317" s="132">
        <v>0</v>
      </c>
      <c r="R317" s="132">
        <f>Q317*H317</f>
        <v>0</v>
      </c>
      <c r="S317" s="132">
        <v>0</v>
      </c>
      <c r="T317" s="133">
        <f>S317*H317</f>
        <v>0</v>
      </c>
      <c r="AR317" s="134" t="s">
        <v>132</v>
      </c>
      <c r="AT317" s="134" t="s">
        <v>128</v>
      </c>
      <c r="AU317" s="134" t="s">
        <v>82</v>
      </c>
      <c r="AY317" s="13" t="s">
        <v>125</v>
      </c>
      <c r="BE317" s="135">
        <f>IF(N317="základní",J317,0)</f>
        <v>0</v>
      </c>
      <c r="BF317" s="135">
        <f>IF(N317="snížená",J317,0)</f>
        <v>0</v>
      </c>
      <c r="BG317" s="135">
        <f>IF(N317="zákl. přenesená",J317,0)</f>
        <v>0</v>
      </c>
      <c r="BH317" s="135">
        <f>IF(N317="sníž. přenesená",J317,0)</f>
        <v>0</v>
      </c>
      <c r="BI317" s="135">
        <f>IF(N317="nulová",J317,0)</f>
        <v>0</v>
      </c>
      <c r="BJ317" s="13" t="s">
        <v>80</v>
      </c>
      <c r="BK317" s="135">
        <f>ROUND(I317*H317,2)</f>
        <v>0</v>
      </c>
      <c r="BL317" s="13" t="s">
        <v>132</v>
      </c>
      <c r="BM317" s="134" t="s">
        <v>452</v>
      </c>
    </row>
    <row r="318" spans="2:65" s="1" customFormat="1" ht="19.5" x14ac:dyDescent="0.2">
      <c r="B318" s="25"/>
      <c r="D318" s="136" t="s">
        <v>134</v>
      </c>
      <c r="F318" s="137" t="s">
        <v>451</v>
      </c>
      <c r="L318" s="25"/>
      <c r="M318" s="138"/>
      <c r="T318" s="49"/>
      <c r="AT318" s="13" t="s">
        <v>134</v>
      </c>
      <c r="AU318" s="13" t="s">
        <v>82</v>
      </c>
    </row>
    <row r="319" spans="2:65" s="1" customFormat="1" ht="24.2" customHeight="1" x14ac:dyDescent="0.2">
      <c r="B319" s="25"/>
      <c r="C319" s="139" t="s">
        <v>453</v>
      </c>
      <c r="D319" s="139" t="s">
        <v>136</v>
      </c>
      <c r="E319" s="140" t="s">
        <v>454</v>
      </c>
      <c r="F319" s="141" t="s">
        <v>455</v>
      </c>
      <c r="G319" s="142" t="s">
        <v>131</v>
      </c>
      <c r="H319" s="143">
        <v>12</v>
      </c>
      <c r="I319" s="144"/>
      <c r="J319" s="144">
        <f>ROUND(I319*H319,2)</f>
        <v>0</v>
      </c>
      <c r="K319" s="141" t="s">
        <v>282</v>
      </c>
      <c r="L319" s="145"/>
      <c r="M319" s="146" t="s">
        <v>1</v>
      </c>
      <c r="N319" s="147" t="s">
        <v>37</v>
      </c>
      <c r="O319" s="132">
        <v>0</v>
      </c>
      <c r="P319" s="132">
        <f>O319*H319</f>
        <v>0</v>
      </c>
      <c r="Q319" s="132">
        <v>0</v>
      </c>
      <c r="R319" s="132">
        <f>Q319*H319</f>
        <v>0</v>
      </c>
      <c r="S319" s="132">
        <v>0</v>
      </c>
      <c r="T319" s="133">
        <f>S319*H319</f>
        <v>0</v>
      </c>
      <c r="AR319" s="134" t="s">
        <v>132</v>
      </c>
      <c r="AT319" s="134" t="s">
        <v>136</v>
      </c>
      <c r="AU319" s="134" t="s">
        <v>82</v>
      </c>
      <c r="AY319" s="13" t="s">
        <v>125</v>
      </c>
      <c r="BE319" s="135">
        <f>IF(N319="základní",J319,0)</f>
        <v>0</v>
      </c>
      <c r="BF319" s="135">
        <f>IF(N319="snížená",J319,0)</f>
        <v>0</v>
      </c>
      <c r="BG319" s="135">
        <f>IF(N319="zákl. přenesená",J319,0)</f>
        <v>0</v>
      </c>
      <c r="BH319" s="135">
        <f>IF(N319="sníž. přenesená",J319,0)</f>
        <v>0</v>
      </c>
      <c r="BI319" s="135">
        <f>IF(N319="nulová",J319,0)</f>
        <v>0</v>
      </c>
      <c r="BJ319" s="13" t="s">
        <v>80</v>
      </c>
      <c r="BK319" s="135">
        <f>ROUND(I319*H319,2)</f>
        <v>0</v>
      </c>
      <c r="BL319" s="13" t="s">
        <v>132</v>
      </c>
      <c r="BM319" s="134" t="s">
        <v>456</v>
      </c>
    </row>
    <row r="320" spans="2:65" s="1" customFormat="1" ht="19.5" x14ac:dyDescent="0.2">
      <c r="B320" s="25"/>
      <c r="D320" s="136" t="s">
        <v>134</v>
      </c>
      <c r="F320" s="137" t="s">
        <v>455</v>
      </c>
      <c r="L320" s="25"/>
      <c r="M320" s="138"/>
      <c r="T320" s="49"/>
      <c r="AT320" s="13" t="s">
        <v>134</v>
      </c>
      <c r="AU320" s="13" t="s">
        <v>82</v>
      </c>
    </row>
    <row r="321" spans="2:65" s="1" customFormat="1" ht="19.5" x14ac:dyDescent="0.2">
      <c r="B321" s="25"/>
      <c r="D321" s="136" t="s">
        <v>150</v>
      </c>
      <c r="F321" s="148" t="s">
        <v>368</v>
      </c>
      <c r="L321" s="25"/>
      <c r="M321" s="138"/>
      <c r="T321" s="49"/>
      <c r="AT321" s="13" t="s">
        <v>150</v>
      </c>
      <c r="AU321" s="13" t="s">
        <v>82</v>
      </c>
    </row>
    <row r="322" spans="2:65" s="1" customFormat="1" ht="24.2" customHeight="1" x14ac:dyDescent="0.2">
      <c r="B322" s="25"/>
      <c r="C322" s="124" t="s">
        <v>457</v>
      </c>
      <c r="D322" s="124" t="s">
        <v>128</v>
      </c>
      <c r="E322" s="125" t="s">
        <v>458</v>
      </c>
      <c r="F322" s="126" t="s">
        <v>459</v>
      </c>
      <c r="G322" s="127" t="s">
        <v>131</v>
      </c>
      <c r="H322" s="128">
        <v>35</v>
      </c>
      <c r="I322" s="129"/>
      <c r="J322" s="129">
        <f>ROUND(I322*H322,2)</f>
        <v>0</v>
      </c>
      <c r="K322" s="126" t="s">
        <v>282</v>
      </c>
      <c r="L322" s="25"/>
      <c r="M322" s="130" t="s">
        <v>1</v>
      </c>
      <c r="N322" s="131" t="s">
        <v>37</v>
      </c>
      <c r="O322" s="132">
        <v>0</v>
      </c>
      <c r="P322" s="132">
        <f>O322*H322</f>
        <v>0</v>
      </c>
      <c r="Q322" s="132">
        <v>0</v>
      </c>
      <c r="R322" s="132">
        <f>Q322*H322</f>
        <v>0</v>
      </c>
      <c r="S322" s="132">
        <v>0</v>
      </c>
      <c r="T322" s="133">
        <f>S322*H322</f>
        <v>0</v>
      </c>
      <c r="AR322" s="134" t="s">
        <v>132</v>
      </c>
      <c r="AT322" s="134" t="s">
        <v>128</v>
      </c>
      <c r="AU322" s="134" t="s">
        <v>82</v>
      </c>
      <c r="AY322" s="13" t="s">
        <v>125</v>
      </c>
      <c r="BE322" s="135">
        <f>IF(N322="základní",J322,0)</f>
        <v>0</v>
      </c>
      <c r="BF322" s="135">
        <f>IF(N322="snížená",J322,0)</f>
        <v>0</v>
      </c>
      <c r="BG322" s="135">
        <f>IF(N322="zákl. přenesená",J322,0)</f>
        <v>0</v>
      </c>
      <c r="BH322" s="135">
        <f>IF(N322="sníž. přenesená",J322,0)</f>
        <v>0</v>
      </c>
      <c r="BI322" s="135">
        <f>IF(N322="nulová",J322,0)</f>
        <v>0</v>
      </c>
      <c r="BJ322" s="13" t="s">
        <v>80</v>
      </c>
      <c r="BK322" s="135">
        <f>ROUND(I322*H322,2)</f>
        <v>0</v>
      </c>
      <c r="BL322" s="13" t="s">
        <v>132</v>
      </c>
      <c r="BM322" s="134" t="s">
        <v>460</v>
      </c>
    </row>
    <row r="323" spans="2:65" s="1" customFormat="1" ht="19.5" x14ac:dyDescent="0.2">
      <c r="B323" s="25"/>
      <c r="D323" s="136" t="s">
        <v>134</v>
      </c>
      <c r="F323" s="137" t="s">
        <v>459</v>
      </c>
      <c r="L323" s="25"/>
      <c r="M323" s="138"/>
      <c r="T323" s="49"/>
      <c r="AT323" s="13" t="s">
        <v>134</v>
      </c>
      <c r="AU323" s="13" t="s">
        <v>82</v>
      </c>
    </row>
    <row r="324" spans="2:65" s="1" customFormat="1" ht="21.75" customHeight="1" x14ac:dyDescent="0.2">
      <c r="B324" s="25"/>
      <c r="C324" s="139" t="s">
        <v>461</v>
      </c>
      <c r="D324" s="139" t="s">
        <v>136</v>
      </c>
      <c r="E324" s="140" t="s">
        <v>462</v>
      </c>
      <c r="F324" s="141" t="s">
        <v>463</v>
      </c>
      <c r="G324" s="142" t="s">
        <v>131</v>
      </c>
      <c r="H324" s="143">
        <v>35</v>
      </c>
      <c r="I324" s="144"/>
      <c r="J324" s="144">
        <f>ROUND(I324*H324,2)</f>
        <v>0</v>
      </c>
      <c r="K324" s="141" t="s">
        <v>282</v>
      </c>
      <c r="L324" s="145"/>
      <c r="M324" s="146" t="s">
        <v>1</v>
      </c>
      <c r="N324" s="147" t="s">
        <v>37</v>
      </c>
      <c r="O324" s="132">
        <v>0</v>
      </c>
      <c r="P324" s="132">
        <f>O324*H324</f>
        <v>0</v>
      </c>
      <c r="Q324" s="132">
        <v>0</v>
      </c>
      <c r="R324" s="132">
        <f>Q324*H324</f>
        <v>0</v>
      </c>
      <c r="S324" s="132">
        <v>0</v>
      </c>
      <c r="T324" s="133">
        <f>S324*H324</f>
        <v>0</v>
      </c>
      <c r="AR324" s="134" t="s">
        <v>132</v>
      </c>
      <c r="AT324" s="134" t="s">
        <v>136</v>
      </c>
      <c r="AU324" s="134" t="s">
        <v>82</v>
      </c>
      <c r="AY324" s="13" t="s">
        <v>125</v>
      </c>
      <c r="BE324" s="135">
        <f>IF(N324="základní",J324,0)</f>
        <v>0</v>
      </c>
      <c r="BF324" s="135">
        <f>IF(N324="snížená",J324,0)</f>
        <v>0</v>
      </c>
      <c r="BG324" s="135">
        <f>IF(N324="zákl. přenesená",J324,0)</f>
        <v>0</v>
      </c>
      <c r="BH324" s="135">
        <f>IF(N324="sníž. přenesená",J324,0)</f>
        <v>0</v>
      </c>
      <c r="BI324" s="135">
        <f>IF(N324="nulová",J324,0)</f>
        <v>0</v>
      </c>
      <c r="BJ324" s="13" t="s">
        <v>80</v>
      </c>
      <c r="BK324" s="135">
        <f>ROUND(I324*H324,2)</f>
        <v>0</v>
      </c>
      <c r="BL324" s="13" t="s">
        <v>132</v>
      </c>
      <c r="BM324" s="134" t="s">
        <v>464</v>
      </c>
    </row>
    <row r="325" spans="2:65" s="1" customFormat="1" x14ac:dyDescent="0.2">
      <c r="B325" s="25"/>
      <c r="D325" s="136" t="s">
        <v>134</v>
      </c>
      <c r="F325" s="137" t="s">
        <v>463</v>
      </c>
      <c r="L325" s="25"/>
      <c r="M325" s="138"/>
      <c r="T325" s="49"/>
      <c r="AT325" s="13" t="s">
        <v>134</v>
      </c>
      <c r="AU325" s="13" t="s">
        <v>82</v>
      </c>
    </row>
    <row r="326" spans="2:65" s="1" customFormat="1" ht="19.5" x14ac:dyDescent="0.2">
      <c r="B326" s="25"/>
      <c r="D326" s="136" t="s">
        <v>150</v>
      </c>
      <c r="F326" s="148" t="s">
        <v>368</v>
      </c>
      <c r="L326" s="25"/>
      <c r="M326" s="138"/>
      <c r="T326" s="49"/>
      <c r="AT326" s="13" t="s">
        <v>150</v>
      </c>
      <c r="AU326" s="13" t="s">
        <v>82</v>
      </c>
    </row>
    <row r="327" spans="2:65" s="1" customFormat="1" ht="33" customHeight="1" x14ac:dyDescent="0.2">
      <c r="B327" s="25"/>
      <c r="C327" s="124" t="s">
        <v>465</v>
      </c>
      <c r="D327" s="124" t="s">
        <v>128</v>
      </c>
      <c r="E327" s="125" t="s">
        <v>466</v>
      </c>
      <c r="F327" s="126" t="s">
        <v>467</v>
      </c>
      <c r="G327" s="127" t="s">
        <v>131</v>
      </c>
      <c r="H327" s="128">
        <v>69</v>
      </c>
      <c r="I327" s="129"/>
      <c r="J327" s="129">
        <f>ROUND(I327*H327,2)</f>
        <v>0</v>
      </c>
      <c r="K327" s="126" t="s">
        <v>282</v>
      </c>
      <c r="L327" s="25"/>
      <c r="M327" s="130" t="s">
        <v>1</v>
      </c>
      <c r="N327" s="131" t="s">
        <v>37</v>
      </c>
      <c r="O327" s="132">
        <v>0</v>
      </c>
      <c r="P327" s="132">
        <f>O327*H327</f>
        <v>0</v>
      </c>
      <c r="Q327" s="132">
        <v>0</v>
      </c>
      <c r="R327" s="132">
        <f>Q327*H327</f>
        <v>0</v>
      </c>
      <c r="S327" s="132">
        <v>0</v>
      </c>
      <c r="T327" s="133">
        <f>S327*H327</f>
        <v>0</v>
      </c>
      <c r="AR327" s="134" t="s">
        <v>132</v>
      </c>
      <c r="AT327" s="134" t="s">
        <v>128</v>
      </c>
      <c r="AU327" s="134" t="s">
        <v>82</v>
      </c>
      <c r="AY327" s="13" t="s">
        <v>125</v>
      </c>
      <c r="BE327" s="135">
        <f>IF(N327="základní",J327,0)</f>
        <v>0</v>
      </c>
      <c r="BF327" s="135">
        <f>IF(N327="snížená",J327,0)</f>
        <v>0</v>
      </c>
      <c r="BG327" s="135">
        <f>IF(N327="zákl. přenesená",J327,0)</f>
        <v>0</v>
      </c>
      <c r="BH327" s="135">
        <f>IF(N327="sníž. přenesená",J327,0)</f>
        <v>0</v>
      </c>
      <c r="BI327" s="135">
        <f>IF(N327="nulová",J327,0)</f>
        <v>0</v>
      </c>
      <c r="BJ327" s="13" t="s">
        <v>80</v>
      </c>
      <c r="BK327" s="135">
        <f>ROUND(I327*H327,2)</f>
        <v>0</v>
      </c>
      <c r="BL327" s="13" t="s">
        <v>132</v>
      </c>
      <c r="BM327" s="134" t="s">
        <v>468</v>
      </c>
    </row>
    <row r="328" spans="2:65" s="1" customFormat="1" ht="19.5" x14ac:dyDescent="0.2">
      <c r="B328" s="25"/>
      <c r="D328" s="136" t="s">
        <v>134</v>
      </c>
      <c r="F328" s="137" t="s">
        <v>467</v>
      </c>
      <c r="L328" s="25"/>
      <c r="M328" s="138"/>
      <c r="T328" s="49"/>
      <c r="AT328" s="13" t="s">
        <v>134</v>
      </c>
      <c r="AU328" s="13" t="s">
        <v>82</v>
      </c>
    </row>
    <row r="329" spans="2:65" s="1" customFormat="1" ht="24.2" customHeight="1" x14ac:dyDescent="0.2">
      <c r="B329" s="25"/>
      <c r="C329" s="139" t="s">
        <v>469</v>
      </c>
      <c r="D329" s="139" t="s">
        <v>136</v>
      </c>
      <c r="E329" s="140" t="s">
        <v>470</v>
      </c>
      <c r="F329" s="141" t="s">
        <v>471</v>
      </c>
      <c r="G329" s="142" t="s">
        <v>131</v>
      </c>
      <c r="H329" s="143">
        <v>69</v>
      </c>
      <c r="I329" s="144"/>
      <c r="J329" s="144">
        <f>ROUND(I329*H329,2)</f>
        <v>0</v>
      </c>
      <c r="K329" s="141" t="s">
        <v>282</v>
      </c>
      <c r="L329" s="145"/>
      <c r="M329" s="146" t="s">
        <v>1</v>
      </c>
      <c r="N329" s="147" t="s">
        <v>37</v>
      </c>
      <c r="O329" s="132">
        <v>0</v>
      </c>
      <c r="P329" s="132">
        <f>O329*H329</f>
        <v>0</v>
      </c>
      <c r="Q329" s="132">
        <v>0</v>
      </c>
      <c r="R329" s="132">
        <f>Q329*H329</f>
        <v>0</v>
      </c>
      <c r="S329" s="132">
        <v>0</v>
      </c>
      <c r="T329" s="133">
        <f>S329*H329</f>
        <v>0</v>
      </c>
      <c r="AR329" s="134" t="s">
        <v>132</v>
      </c>
      <c r="AT329" s="134" t="s">
        <v>136</v>
      </c>
      <c r="AU329" s="134" t="s">
        <v>82</v>
      </c>
      <c r="AY329" s="13" t="s">
        <v>125</v>
      </c>
      <c r="BE329" s="135">
        <f>IF(N329="základní",J329,0)</f>
        <v>0</v>
      </c>
      <c r="BF329" s="135">
        <f>IF(N329="snížená",J329,0)</f>
        <v>0</v>
      </c>
      <c r="BG329" s="135">
        <f>IF(N329="zákl. přenesená",J329,0)</f>
        <v>0</v>
      </c>
      <c r="BH329" s="135">
        <f>IF(N329="sníž. přenesená",J329,0)</f>
        <v>0</v>
      </c>
      <c r="BI329" s="135">
        <f>IF(N329="nulová",J329,0)</f>
        <v>0</v>
      </c>
      <c r="BJ329" s="13" t="s">
        <v>80</v>
      </c>
      <c r="BK329" s="135">
        <f>ROUND(I329*H329,2)</f>
        <v>0</v>
      </c>
      <c r="BL329" s="13" t="s">
        <v>132</v>
      </c>
      <c r="BM329" s="134" t="s">
        <v>472</v>
      </c>
    </row>
    <row r="330" spans="2:65" s="1" customFormat="1" ht="19.5" x14ac:dyDescent="0.2">
      <c r="B330" s="25"/>
      <c r="D330" s="136" t="s">
        <v>134</v>
      </c>
      <c r="F330" s="137" t="s">
        <v>471</v>
      </c>
      <c r="L330" s="25"/>
      <c r="M330" s="138"/>
      <c r="T330" s="49"/>
      <c r="AT330" s="13" t="s">
        <v>134</v>
      </c>
      <c r="AU330" s="13" t="s">
        <v>82</v>
      </c>
    </row>
    <row r="331" spans="2:65" s="1" customFormat="1" ht="19.5" x14ac:dyDescent="0.2">
      <c r="B331" s="25"/>
      <c r="D331" s="136" t="s">
        <v>150</v>
      </c>
      <c r="F331" s="148" t="s">
        <v>473</v>
      </c>
      <c r="L331" s="25"/>
      <c r="M331" s="138"/>
      <c r="T331" s="49"/>
      <c r="AT331" s="13" t="s">
        <v>150</v>
      </c>
      <c r="AU331" s="13" t="s">
        <v>82</v>
      </c>
    </row>
    <row r="332" spans="2:65" s="1" customFormat="1" ht="33" customHeight="1" x14ac:dyDescent="0.2">
      <c r="B332" s="25"/>
      <c r="C332" s="124" t="s">
        <v>474</v>
      </c>
      <c r="D332" s="124" t="s">
        <v>128</v>
      </c>
      <c r="E332" s="125" t="s">
        <v>475</v>
      </c>
      <c r="F332" s="126" t="s">
        <v>476</v>
      </c>
      <c r="G332" s="127" t="s">
        <v>131</v>
      </c>
      <c r="H332" s="128">
        <v>178</v>
      </c>
      <c r="I332" s="129"/>
      <c r="J332" s="129">
        <f>ROUND(I332*H332,2)</f>
        <v>0</v>
      </c>
      <c r="K332" s="126" t="s">
        <v>282</v>
      </c>
      <c r="L332" s="25"/>
      <c r="M332" s="130" t="s">
        <v>1</v>
      </c>
      <c r="N332" s="131" t="s">
        <v>37</v>
      </c>
      <c r="O332" s="132">
        <v>0</v>
      </c>
      <c r="P332" s="132">
        <f>O332*H332</f>
        <v>0</v>
      </c>
      <c r="Q332" s="132">
        <v>0</v>
      </c>
      <c r="R332" s="132">
        <f>Q332*H332</f>
        <v>0</v>
      </c>
      <c r="S332" s="132">
        <v>0</v>
      </c>
      <c r="T332" s="133">
        <f>S332*H332</f>
        <v>0</v>
      </c>
      <c r="AR332" s="134" t="s">
        <v>132</v>
      </c>
      <c r="AT332" s="134" t="s">
        <v>128</v>
      </c>
      <c r="AU332" s="134" t="s">
        <v>82</v>
      </c>
      <c r="AY332" s="13" t="s">
        <v>125</v>
      </c>
      <c r="BE332" s="135">
        <f>IF(N332="základní",J332,0)</f>
        <v>0</v>
      </c>
      <c r="BF332" s="135">
        <f>IF(N332="snížená",J332,0)</f>
        <v>0</v>
      </c>
      <c r="BG332" s="135">
        <f>IF(N332="zákl. přenesená",J332,0)</f>
        <v>0</v>
      </c>
      <c r="BH332" s="135">
        <f>IF(N332="sníž. přenesená",J332,0)</f>
        <v>0</v>
      </c>
      <c r="BI332" s="135">
        <f>IF(N332="nulová",J332,0)</f>
        <v>0</v>
      </c>
      <c r="BJ332" s="13" t="s">
        <v>80</v>
      </c>
      <c r="BK332" s="135">
        <f>ROUND(I332*H332,2)</f>
        <v>0</v>
      </c>
      <c r="BL332" s="13" t="s">
        <v>132</v>
      </c>
      <c r="BM332" s="134" t="s">
        <v>477</v>
      </c>
    </row>
    <row r="333" spans="2:65" s="1" customFormat="1" ht="19.5" x14ac:dyDescent="0.2">
      <c r="B333" s="25"/>
      <c r="D333" s="136" t="s">
        <v>134</v>
      </c>
      <c r="F333" s="137" t="s">
        <v>476</v>
      </c>
      <c r="L333" s="25"/>
      <c r="M333" s="138"/>
      <c r="T333" s="49"/>
      <c r="AT333" s="13" t="s">
        <v>134</v>
      </c>
      <c r="AU333" s="13" t="s">
        <v>82</v>
      </c>
    </row>
    <row r="334" spans="2:65" s="1" customFormat="1" ht="24.2" customHeight="1" x14ac:dyDescent="0.2">
      <c r="B334" s="25"/>
      <c r="C334" s="139" t="s">
        <v>478</v>
      </c>
      <c r="D334" s="139" t="s">
        <v>136</v>
      </c>
      <c r="E334" s="140" t="s">
        <v>479</v>
      </c>
      <c r="F334" s="141" t="s">
        <v>480</v>
      </c>
      <c r="G334" s="142" t="s">
        <v>131</v>
      </c>
      <c r="H334" s="143">
        <v>178</v>
      </c>
      <c r="I334" s="144"/>
      <c r="J334" s="144">
        <f>ROUND(I334*H334,2)</f>
        <v>0</v>
      </c>
      <c r="K334" s="141" t="s">
        <v>282</v>
      </c>
      <c r="L334" s="145"/>
      <c r="M334" s="146" t="s">
        <v>1</v>
      </c>
      <c r="N334" s="147" t="s">
        <v>37</v>
      </c>
      <c r="O334" s="132">
        <v>0</v>
      </c>
      <c r="P334" s="132">
        <f>O334*H334</f>
        <v>0</v>
      </c>
      <c r="Q334" s="132">
        <v>0</v>
      </c>
      <c r="R334" s="132">
        <f>Q334*H334</f>
        <v>0</v>
      </c>
      <c r="S334" s="132">
        <v>0</v>
      </c>
      <c r="T334" s="133">
        <f>S334*H334</f>
        <v>0</v>
      </c>
      <c r="AR334" s="134" t="s">
        <v>132</v>
      </c>
      <c r="AT334" s="134" t="s">
        <v>136</v>
      </c>
      <c r="AU334" s="134" t="s">
        <v>82</v>
      </c>
      <c r="AY334" s="13" t="s">
        <v>125</v>
      </c>
      <c r="BE334" s="135">
        <f>IF(N334="základní",J334,0)</f>
        <v>0</v>
      </c>
      <c r="BF334" s="135">
        <f>IF(N334="snížená",J334,0)</f>
        <v>0</v>
      </c>
      <c r="BG334" s="135">
        <f>IF(N334="zákl. přenesená",J334,0)</f>
        <v>0</v>
      </c>
      <c r="BH334" s="135">
        <f>IF(N334="sníž. přenesená",J334,0)</f>
        <v>0</v>
      </c>
      <c r="BI334" s="135">
        <f>IF(N334="nulová",J334,0)</f>
        <v>0</v>
      </c>
      <c r="BJ334" s="13" t="s">
        <v>80</v>
      </c>
      <c r="BK334" s="135">
        <f>ROUND(I334*H334,2)</f>
        <v>0</v>
      </c>
      <c r="BL334" s="13" t="s">
        <v>132</v>
      </c>
      <c r="BM334" s="134" t="s">
        <v>481</v>
      </c>
    </row>
    <row r="335" spans="2:65" s="1" customFormat="1" ht="19.5" x14ac:dyDescent="0.2">
      <c r="B335" s="25"/>
      <c r="D335" s="136" t="s">
        <v>134</v>
      </c>
      <c r="F335" s="137" t="s">
        <v>480</v>
      </c>
      <c r="L335" s="25"/>
      <c r="M335" s="138"/>
      <c r="T335" s="49"/>
      <c r="AT335" s="13" t="s">
        <v>134</v>
      </c>
      <c r="AU335" s="13" t="s">
        <v>82</v>
      </c>
    </row>
    <row r="336" spans="2:65" s="1" customFormat="1" ht="19.5" x14ac:dyDescent="0.2">
      <c r="B336" s="25"/>
      <c r="D336" s="136" t="s">
        <v>150</v>
      </c>
      <c r="F336" s="148" t="s">
        <v>473</v>
      </c>
      <c r="L336" s="25"/>
      <c r="M336" s="138"/>
      <c r="T336" s="49"/>
      <c r="AT336" s="13" t="s">
        <v>150</v>
      </c>
      <c r="AU336" s="13" t="s">
        <v>82</v>
      </c>
    </row>
    <row r="337" spans="2:65" s="1" customFormat="1" ht="33" customHeight="1" x14ac:dyDescent="0.2">
      <c r="B337" s="25"/>
      <c r="C337" s="124" t="s">
        <v>482</v>
      </c>
      <c r="D337" s="124" t="s">
        <v>128</v>
      </c>
      <c r="E337" s="125" t="s">
        <v>483</v>
      </c>
      <c r="F337" s="126" t="s">
        <v>484</v>
      </c>
      <c r="G337" s="127" t="s">
        <v>131</v>
      </c>
      <c r="H337" s="128">
        <v>14</v>
      </c>
      <c r="I337" s="129"/>
      <c r="J337" s="129">
        <f>ROUND(I337*H337,2)</f>
        <v>0</v>
      </c>
      <c r="K337" s="126" t="s">
        <v>282</v>
      </c>
      <c r="L337" s="25"/>
      <c r="M337" s="130" t="s">
        <v>1</v>
      </c>
      <c r="N337" s="131" t="s">
        <v>37</v>
      </c>
      <c r="O337" s="132">
        <v>0</v>
      </c>
      <c r="P337" s="132">
        <f>O337*H337</f>
        <v>0</v>
      </c>
      <c r="Q337" s="132">
        <v>0</v>
      </c>
      <c r="R337" s="132">
        <f>Q337*H337</f>
        <v>0</v>
      </c>
      <c r="S337" s="132">
        <v>0</v>
      </c>
      <c r="T337" s="133">
        <f>S337*H337</f>
        <v>0</v>
      </c>
      <c r="AR337" s="134" t="s">
        <v>132</v>
      </c>
      <c r="AT337" s="134" t="s">
        <v>128</v>
      </c>
      <c r="AU337" s="134" t="s">
        <v>82</v>
      </c>
      <c r="AY337" s="13" t="s">
        <v>125</v>
      </c>
      <c r="BE337" s="135">
        <f>IF(N337="základní",J337,0)</f>
        <v>0</v>
      </c>
      <c r="BF337" s="135">
        <f>IF(N337="snížená",J337,0)</f>
        <v>0</v>
      </c>
      <c r="BG337" s="135">
        <f>IF(N337="zákl. přenesená",J337,0)</f>
        <v>0</v>
      </c>
      <c r="BH337" s="135">
        <f>IF(N337="sníž. přenesená",J337,0)</f>
        <v>0</v>
      </c>
      <c r="BI337" s="135">
        <f>IF(N337="nulová",J337,0)</f>
        <v>0</v>
      </c>
      <c r="BJ337" s="13" t="s">
        <v>80</v>
      </c>
      <c r="BK337" s="135">
        <f>ROUND(I337*H337,2)</f>
        <v>0</v>
      </c>
      <c r="BL337" s="13" t="s">
        <v>132</v>
      </c>
      <c r="BM337" s="134" t="s">
        <v>485</v>
      </c>
    </row>
    <row r="338" spans="2:65" s="1" customFormat="1" ht="19.5" x14ac:dyDescent="0.2">
      <c r="B338" s="25"/>
      <c r="D338" s="136" t="s">
        <v>134</v>
      </c>
      <c r="F338" s="137" t="s">
        <v>484</v>
      </c>
      <c r="L338" s="25"/>
      <c r="M338" s="138"/>
      <c r="T338" s="49"/>
      <c r="AT338" s="13" t="s">
        <v>134</v>
      </c>
      <c r="AU338" s="13" t="s">
        <v>82</v>
      </c>
    </row>
    <row r="339" spans="2:65" s="1" customFormat="1" ht="24.2" customHeight="1" x14ac:dyDescent="0.2">
      <c r="B339" s="25"/>
      <c r="C339" s="139" t="s">
        <v>486</v>
      </c>
      <c r="D339" s="139" t="s">
        <v>136</v>
      </c>
      <c r="E339" s="140" t="s">
        <v>487</v>
      </c>
      <c r="F339" s="141" t="s">
        <v>488</v>
      </c>
      <c r="G339" s="142" t="s">
        <v>131</v>
      </c>
      <c r="H339" s="143">
        <v>14</v>
      </c>
      <c r="I339" s="144"/>
      <c r="J339" s="144">
        <f>ROUND(I339*H339,2)</f>
        <v>0</v>
      </c>
      <c r="K339" s="141" t="s">
        <v>282</v>
      </c>
      <c r="L339" s="145"/>
      <c r="M339" s="146" t="s">
        <v>1</v>
      </c>
      <c r="N339" s="147" t="s">
        <v>37</v>
      </c>
      <c r="O339" s="132">
        <v>0</v>
      </c>
      <c r="P339" s="132">
        <f>O339*H339</f>
        <v>0</v>
      </c>
      <c r="Q339" s="132">
        <v>0</v>
      </c>
      <c r="R339" s="132">
        <f>Q339*H339</f>
        <v>0</v>
      </c>
      <c r="S339" s="132">
        <v>0</v>
      </c>
      <c r="T339" s="133">
        <f>S339*H339</f>
        <v>0</v>
      </c>
      <c r="AR339" s="134" t="s">
        <v>132</v>
      </c>
      <c r="AT339" s="134" t="s">
        <v>136</v>
      </c>
      <c r="AU339" s="134" t="s">
        <v>82</v>
      </c>
      <c r="AY339" s="13" t="s">
        <v>125</v>
      </c>
      <c r="BE339" s="135">
        <f>IF(N339="základní",J339,0)</f>
        <v>0</v>
      </c>
      <c r="BF339" s="135">
        <f>IF(N339="snížená",J339,0)</f>
        <v>0</v>
      </c>
      <c r="BG339" s="135">
        <f>IF(N339="zákl. přenesená",J339,0)</f>
        <v>0</v>
      </c>
      <c r="BH339" s="135">
        <f>IF(N339="sníž. přenesená",J339,0)</f>
        <v>0</v>
      </c>
      <c r="BI339" s="135">
        <f>IF(N339="nulová",J339,0)</f>
        <v>0</v>
      </c>
      <c r="BJ339" s="13" t="s">
        <v>80</v>
      </c>
      <c r="BK339" s="135">
        <f>ROUND(I339*H339,2)</f>
        <v>0</v>
      </c>
      <c r="BL339" s="13" t="s">
        <v>132</v>
      </c>
      <c r="BM339" s="134" t="s">
        <v>489</v>
      </c>
    </row>
    <row r="340" spans="2:65" s="1" customFormat="1" ht="19.5" x14ac:dyDescent="0.2">
      <c r="B340" s="25"/>
      <c r="D340" s="136" t="s">
        <v>134</v>
      </c>
      <c r="F340" s="137" t="s">
        <v>488</v>
      </c>
      <c r="L340" s="25"/>
      <c r="M340" s="138"/>
      <c r="T340" s="49"/>
      <c r="AT340" s="13" t="s">
        <v>134</v>
      </c>
      <c r="AU340" s="13" t="s">
        <v>82</v>
      </c>
    </row>
    <row r="341" spans="2:65" s="1" customFormat="1" ht="19.5" x14ac:dyDescent="0.2">
      <c r="B341" s="25"/>
      <c r="D341" s="136" t="s">
        <v>150</v>
      </c>
      <c r="F341" s="148" t="s">
        <v>473</v>
      </c>
      <c r="L341" s="25"/>
      <c r="M341" s="138"/>
      <c r="T341" s="49"/>
      <c r="AT341" s="13" t="s">
        <v>150</v>
      </c>
      <c r="AU341" s="13" t="s">
        <v>82</v>
      </c>
    </row>
    <row r="342" spans="2:65" s="1" customFormat="1" ht="33" customHeight="1" x14ac:dyDescent="0.2">
      <c r="B342" s="25"/>
      <c r="C342" s="124" t="s">
        <v>490</v>
      </c>
      <c r="D342" s="124" t="s">
        <v>128</v>
      </c>
      <c r="E342" s="125" t="s">
        <v>491</v>
      </c>
      <c r="F342" s="126" t="s">
        <v>492</v>
      </c>
      <c r="G342" s="127" t="s">
        <v>131</v>
      </c>
      <c r="H342" s="128">
        <v>83</v>
      </c>
      <c r="I342" s="129"/>
      <c r="J342" s="129">
        <f>ROUND(I342*H342,2)</f>
        <v>0</v>
      </c>
      <c r="K342" s="126" t="s">
        <v>282</v>
      </c>
      <c r="L342" s="25"/>
      <c r="M342" s="130" t="s">
        <v>1</v>
      </c>
      <c r="N342" s="131" t="s">
        <v>37</v>
      </c>
      <c r="O342" s="132">
        <v>0</v>
      </c>
      <c r="P342" s="132">
        <f>O342*H342</f>
        <v>0</v>
      </c>
      <c r="Q342" s="132">
        <v>0</v>
      </c>
      <c r="R342" s="132">
        <f>Q342*H342</f>
        <v>0</v>
      </c>
      <c r="S342" s="132">
        <v>0</v>
      </c>
      <c r="T342" s="133">
        <f>S342*H342</f>
        <v>0</v>
      </c>
      <c r="AR342" s="134" t="s">
        <v>132</v>
      </c>
      <c r="AT342" s="134" t="s">
        <v>128</v>
      </c>
      <c r="AU342" s="134" t="s">
        <v>82</v>
      </c>
      <c r="AY342" s="13" t="s">
        <v>125</v>
      </c>
      <c r="BE342" s="135">
        <f>IF(N342="základní",J342,0)</f>
        <v>0</v>
      </c>
      <c r="BF342" s="135">
        <f>IF(N342="snížená",J342,0)</f>
        <v>0</v>
      </c>
      <c r="BG342" s="135">
        <f>IF(N342="zákl. přenesená",J342,0)</f>
        <v>0</v>
      </c>
      <c r="BH342" s="135">
        <f>IF(N342="sníž. přenesená",J342,0)</f>
        <v>0</v>
      </c>
      <c r="BI342" s="135">
        <f>IF(N342="nulová",J342,0)</f>
        <v>0</v>
      </c>
      <c r="BJ342" s="13" t="s">
        <v>80</v>
      </c>
      <c r="BK342" s="135">
        <f>ROUND(I342*H342,2)</f>
        <v>0</v>
      </c>
      <c r="BL342" s="13" t="s">
        <v>132</v>
      </c>
      <c r="BM342" s="134" t="s">
        <v>493</v>
      </c>
    </row>
    <row r="343" spans="2:65" s="1" customFormat="1" ht="19.5" x14ac:dyDescent="0.2">
      <c r="B343" s="25"/>
      <c r="D343" s="136" t="s">
        <v>134</v>
      </c>
      <c r="F343" s="137" t="s">
        <v>492</v>
      </c>
      <c r="L343" s="25"/>
      <c r="M343" s="138"/>
      <c r="T343" s="49"/>
      <c r="AT343" s="13" t="s">
        <v>134</v>
      </c>
      <c r="AU343" s="13" t="s">
        <v>82</v>
      </c>
    </row>
    <row r="344" spans="2:65" s="1" customFormat="1" ht="24.2" customHeight="1" x14ac:dyDescent="0.2">
      <c r="B344" s="25"/>
      <c r="C344" s="139" t="s">
        <v>494</v>
      </c>
      <c r="D344" s="139" t="s">
        <v>136</v>
      </c>
      <c r="E344" s="140" t="s">
        <v>495</v>
      </c>
      <c r="F344" s="141" t="s">
        <v>496</v>
      </c>
      <c r="G344" s="142" t="s">
        <v>131</v>
      </c>
      <c r="H344" s="143">
        <v>83</v>
      </c>
      <c r="I344" s="144"/>
      <c r="J344" s="144">
        <f>ROUND(I344*H344,2)</f>
        <v>0</v>
      </c>
      <c r="K344" s="141" t="s">
        <v>282</v>
      </c>
      <c r="L344" s="145"/>
      <c r="M344" s="146" t="s">
        <v>1</v>
      </c>
      <c r="N344" s="147" t="s">
        <v>37</v>
      </c>
      <c r="O344" s="132">
        <v>0</v>
      </c>
      <c r="P344" s="132">
        <f>O344*H344</f>
        <v>0</v>
      </c>
      <c r="Q344" s="132">
        <v>0</v>
      </c>
      <c r="R344" s="132">
        <f>Q344*H344</f>
        <v>0</v>
      </c>
      <c r="S344" s="132">
        <v>0</v>
      </c>
      <c r="T344" s="133">
        <f>S344*H344</f>
        <v>0</v>
      </c>
      <c r="AR344" s="134" t="s">
        <v>132</v>
      </c>
      <c r="AT344" s="134" t="s">
        <v>136</v>
      </c>
      <c r="AU344" s="134" t="s">
        <v>82</v>
      </c>
      <c r="AY344" s="13" t="s">
        <v>125</v>
      </c>
      <c r="BE344" s="135">
        <f>IF(N344="základní",J344,0)</f>
        <v>0</v>
      </c>
      <c r="BF344" s="135">
        <f>IF(N344="snížená",J344,0)</f>
        <v>0</v>
      </c>
      <c r="BG344" s="135">
        <f>IF(N344="zákl. přenesená",J344,0)</f>
        <v>0</v>
      </c>
      <c r="BH344" s="135">
        <f>IF(N344="sníž. přenesená",J344,0)</f>
        <v>0</v>
      </c>
      <c r="BI344" s="135">
        <f>IF(N344="nulová",J344,0)</f>
        <v>0</v>
      </c>
      <c r="BJ344" s="13" t="s">
        <v>80</v>
      </c>
      <c r="BK344" s="135">
        <f>ROUND(I344*H344,2)</f>
        <v>0</v>
      </c>
      <c r="BL344" s="13" t="s">
        <v>132</v>
      </c>
      <c r="BM344" s="134" t="s">
        <v>497</v>
      </c>
    </row>
    <row r="345" spans="2:65" s="1" customFormat="1" x14ac:dyDescent="0.2">
      <c r="B345" s="25"/>
      <c r="D345" s="136" t="s">
        <v>134</v>
      </c>
      <c r="F345" s="137" t="s">
        <v>496</v>
      </c>
      <c r="L345" s="25"/>
      <c r="M345" s="138"/>
      <c r="T345" s="49"/>
      <c r="AT345" s="13" t="s">
        <v>134</v>
      </c>
      <c r="AU345" s="13" t="s">
        <v>82</v>
      </c>
    </row>
    <row r="346" spans="2:65" s="1" customFormat="1" ht="19.5" x14ac:dyDescent="0.2">
      <c r="B346" s="25"/>
      <c r="D346" s="136" t="s">
        <v>150</v>
      </c>
      <c r="F346" s="148" t="s">
        <v>473</v>
      </c>
      <c r="L346" s="25"/>
      <c r="M346" s="138"/>
      <c r="T346" s="49"/>
      <c r="AT346" s="13" t="s">
        <v>150</v>
      </c>
      <c r="AU346" s="13" t="s">
        <v>82</v>
      </c>
    </row>
    <row r="347" spans="2:65" s="1" customFormat="1" ht="33" customHeight="1" x14ac:dyDescent="0.2">
      <c r="B347" s="25"/>
      <c r="C347" s="124" t="s">
        <v>498</v>
      </c>
      <c r="D347" s="124" t="s">
        <v>128</v>
      </c>
      <c r="E347" s="125" t="s">
        <v>499</v>
      </c>
      <c r="F347" s="126" t="s">
        <v>500</v>
      </c>
      <c r="G347" s="127" t="s">
        <v>131</v>
      </c>
      <c r="H347" s="128">
        <v>178</v>
      </c>
      <c r="I347" s="129"/>
      <c r="J347" s="129">
        <f>ROUND(I347*H347,2)</f>
        <v>0</v>
      </c>
      <c r="K347" s="126" t="s">
        <v>282</v>
      </c>
      <c r="L347" s="25"/>
      <c r="M347" s="130" t="s">
        <v>1</v>
      </c>
      <c r="N347" s="131" t="s">
        <v>37</v>
      </c>
      <c r="O347" s="132">
        <v>0</v>
      </c>
      <c r="P347" s="132">
        <f>O347*H347</f>
        <v>0</v>
      </c>
      <c r="Q347" s="132">
        <v>0</v>
      </c>
      <c r="R347" s="132">
        <f>Q347*H347</f>
        <v>0</v>
      </c>
      <c r="S347" s="132">
        <v>0</v>
      </c>
      <c r="T347" s="133">
        <f>S347*H347</f>
        <v>0</v>
      </c>
      <c r="AR347" s="134" t="s">
        <v>132</v>
      </c>
      <c r="AT347" s="134" t="s">
        <v>128</v>
      </c>
      <c r="AU347" s="134" t="s">
        <v>82</v>
      </c>
      <c r="AY347" s="13" t="s">
        <v>125</v>
      </c>
      <c r="BE347" s="135">
        <f>IF(N347="základní",J347,0)</f>
        <v>0</v>
      </c>
      <c r="BF347" s="135">
        <f>IF(N347="snížená",J347,0)</f>
        <v>0</v>
      </c>
      <c r="BG347" s="135">
        <f>IF(N347="zákl. přenesená",J347,0)</f>
        <v>0</v>
      </c>
      <c r="BH347" s="135">
        <f>IF(N347="sníž. přenesená",J347,0)</f>
        <v>0</v>
      </c>
      <c r="BI347" s="135">
        <f>IF(N347="nulová",J347,0)</f>
        <v>0</v>
      </c>
      <c r="BJ347" s="13" t="s">
        <v>80</v>
      </c>
      <c r="BK347" s="135">
        <f>ROUND(I347*H347,2)</f>
        <v>0</v>
      </c>
      <c r="BL347" s="13" t="s">
        <v>132</v>
      </c>
      <c r="BM347" s="134" t="s">
        <v>501</v>
      </c>
    </row>
    <row r="348" spans="2:65" s="1" customFormat="1" ht="19.5" x14ac:dyDescent="0.2">
      <c r="B348" s="25"/>
      <c r="D348" s="136" t="s">
        <v>134</v>
      </c>
      <c r="F348" s="137" t="s">
        <v>500</v>
      </c>
      <c r="L348" s="25"/>
      <c r="M348" s="138"/>
      <c r="T348" s="49"/>
      <c r="AT348" s="13" t="s">
        <v>134</v>
      </c>
      <c r="AU348" s="13" t="s">
        <v>82</v>
      </c>
    </row>
    <row r="349" spans="2:65" s="1" customFormat="1" ht="21.75" customHeight="1" x14ac:dyDescent="0.2">
      <c r="B349" s="25"/>
      <c r="C349" s="139" t="s">
        <v>502</v>
      </c>
      <c r="D349" s="139" t="s">
        <v>136</v>
      </c>
      <c r="E349" s="140" t="s">
        <v>503</v>
      </c>
      <c r="F349" s="141" t="s">
        <v>504</v>
      </c>
      <c r="G349" s="142" t="s">
        <v>131</v>
      </c>
      <c r="H349" s="143">
        <v>178</v>
      </c>
      <c r="I349" s="144"/>
      <c r="J349" s="144">
        <f>ROUND(I349*H349,2)</f>
        <v>0</v>
      </c>
      <c r="K349" s="141" t="s">
        <v>282</v>
      </c>
      <c r="L349" s="145"/>
      <c r="M349" s="146" t="s">
        <v>1</v>
      </c>
      <c r="N349" s="147" t="s">
        <v>37</v>
      </c>
      <c r="O349" s="132">
        <v>0</v>
      </c>
      <c r="P349" s="132">
        <f>O349*H349</f>
        <v>0</v>
      </c>
      <c r="Q349" s="132">
        <v>0</v>
      </c>
      <c r="R349" s="132">
        <f>Q349*H349</f>
        <v>0</v>
      </c>
      <c r="S349" s="132">
        <v>0</v>
      </c>
      <c r="T349" s="133">
        <f>S349*H349</f>
        <v>0</v>
      </c>
      <c r="AR349" s="134" t="s">
        <v>132</v>
      </c>
      <c r="AT349" s="134" t="s">
        <v>136</v>
      </c>
      <c r="AU349" s="134" t="s">
        <v>82</v>
      </c>
      <c r="AY349" s="13" t="s">
        <v>125</v>
      </c>
      <c r="BE349" s="135">
        <f>IF(N349="základní",J349,0)</f>
        <v>0</v>
      </c>
      <c r="BF349" s="135">
        <f>IF(N349="snížená",J349,0)</f>
        <v>0</v>
      </c>
      <c r="BG349" s="135">
        <f>IF(N349="zákl. přenesená",J349,0)</f>
        <v>0</v>
      </c>
      <c r="BH349" s="135">
        <f>IF(N349="sníž. přenesená",J349,0)</f>
        <v>0</v>
      </c>
      <c r="BI349" s="135">
        <f>IF(N349="nulová",J349,0)</f>
        <v>0</v>
      </c>
      <c r="BJ349" s="13" t="s">
        <v>80</v>
      </c>
      <c r="BK349" s="135">
        <f>ROUND(I349*H349,2)</f>
        <v>0</v>
      </c>
      <c r="BL349" s="13" t="s">
        <v>132</v>
      </c>
      <c r="BM349" s="134" t="s">
        <v>505</v>
      </c>
    </row>
    <row r="350" spans="2:65" s="1" customFormat="1" x14ac:dyDescent="0.2">
      <c r="B350" s="25"/>
      <c r="D350" s="136" t="s">
        <v>134</v>
      </c>
      <c r="F350" s="137" t="s">
        <v>504</v>
      </c>
      <c r="L350" s="25"/>
      <c r="M350" s="138"/>
      <c r="T350" s="49"/>
      <c r="AT350" s="13" t="s">
        <v>134</v>
      </c>
      <c r="AU350" s="13" t="s">
        <v>82</v>
      </c>
    </row>
    <row r="351" spans="2:65" s="1" customFormat="1" ht="19.5" x14ac:dyDescent="0.2">
      <c r="B351" s="25"/>
      <c r="D351" s="136" t="s">
        <v>150</v>
      </c>
      <c r="F351" s="148" t="s">
        <v>473</v>
      </c>
      <c r="L351" s="25"/>
      <c r="M351" s="138"/>
      <c r="T351" s="49"/>
      <c r="AT351" s="13" t="s">
        <v>150</v>
      </c>
      <c r="AU351" s="13" t="s">
        <v>82</v>
      </c>
    </row>
    <row r="352" spans="2:65" s="1" customFormat="1" ht="33" customHeight="1" x14ac:dyDescent="0.2">
      <c r="B352" s="25"/>
      <c r="C352" s="124" t="s">
        <v>506</v>
      </c>
      <c r="D352" s="124" t="s">
        <v>128</v>
      </c>
      <c r="E352" s="125" t="s">
        <v>507</v>
      </c>
      <c r="F352" s="126" t="s">
        <v>508</v>
      </c>
      <c r="G352" s="127" t="s">
        <v>131</v>
      </c>
      <c r="H352" s="128">
        <v>17</v>
      </c>
      <c r="I352" s="129"/>
      <c r="J352" s="129">
        <f>ROUND(I352*H352,2)</f>
        <v>0</v>
      </c>
      <c r="K352" s="126" t="s">
        <v>282</v>
      </c>
      <c r="L352" s="25"/>
      <c r="M352" s="130" t="s">
        <v>1</v>
      </c>
      <c r="N352" s="131" t="s">
        <v>37</v>
      </c>
      <c r="O352" s="132">
        <v>0</v>
      </c>
      <c r="P352" s="132">
        <f>O352*H352</f>
        <v>0</v>
      </c>
      <c r="Q352" s="132">
        <v>0</v>
      </c>
      <c r="R352" s="132">
        <f>Q352*H352</f>
        <v>0</v>
      </c>
      <c r="S352" s="132">
        <v>0</v>
      </c>
      <c r="T352" s="133">
        <f>S352*H352</f>
        <v>0</v>
      </c>
      <c r="AR352" s="134" t="s">
        <v>132</v>
      </c>
      <c r="AT352" s="134" t="s">
        <v>128</v>
      </c>
      <c r="AU352" s="134" t="s">
        <v>82</v>
      </c>
      <c r="AY352" s="13" t="s">
        <v>125</v>
      </c>
      <c r="BE352" s="135">
        <f>IF(N352="základní",J352,0)</f>
        <v>0</v>
      </c>
      <c r="BF352" s="135">
        <f>IF(N352="snížená",J352,0)</f>
        <v>0</v>
      </c>
      <c r="BG352" s="135">
        <f>IF(N352="zákl. přenesená",J352,0)</f>
        <v>0</v>
      </c>
      <c r="BH352" s="135">
        <f>IF(N352="sníž. přenesená",J352,0)</f>
        <v>0</v>
      </c>
      <c r="BI352" s="135">
        <f>IF(N352="nulová",J352,0)</f>
        <v>0</v>
      </c>
      <c r="BJ352" s="13" t="s">
        <v>80</v>
      </c>
      <c r="BK352" s="135">
        <f>ROUND(I352*H352,2)</f>
        <v>0</v>
      </c>
      <c r="BL352" s="13" t="s">
        <v>132</v>
      </c>
      <c r="BM352" s="134" t="s">
        <v>509</v>
      </c>
    </row>
    <row r="353" spans="2:65" s="1" customFormat="1" ht="19.5" x14ac:dyDescent="0.2">
      <c r="B353" s="25"/>
      <c r="D353" s="136" t="s">
        <v>134</v>
      </c>
      <c r="F353" s="137" t="s">
        <v>508</v>
      </c>
      <c r="L353" s="25"/>
      <c r="M353" s="138"/>
      <c r="T353" s="49"/>
      <c r="AT353" s="13" t="s">
        <v>134</v>
      </c>
      <c r="AU353" s="13" t="s">
        <v>82</v>
      </c>
    </row>
    <row r="354" spans="2:65" s="1" customFormat="1" ht="24.2" customHeight="1" x14ac:dyDescent="0.2">
      <c r="B354" s="25"/>
      <c r="C354" s="139" t="s">
        <v>510</v>
      </c>
      <c r="D354" s="139" t="s">
        <v>136</v>
      </c>
      <c r="E354" s="140" t="s">
        <v>511</v>
      </c>
      <c r="F354" s="141" t="s">
        <v>512</v>
      </c>
      <c r="G354" s="142" t="s">
        <v>131</v>
      </c>
      <c r="H354" s="143">
        <v>17</v>
      </c>
      <c r="I354" s="144"/>
      <c r="J354" s="144">
        <f>ROUND(I354*H354,2)</f>
        <v>0</v>
      </c>
      <c r="K354" s="141" t="s">
        <v>282</v>
      </c>
      <c r="L354" s="145"/>
      <c r="M354" s="146" t="s">
        <v>1</v>
      </c>
      <c r="N354" s="147" t="s">
        <v>37</v>
      </c>
      <c r="O354" s="132">
        <v>0</v>
      </c>
      <c r="P354" s="132">
        <f>O354*H354</f>
        <v>0</v>
      </c>
      <c r="Q354" s="132">
        <v>0</v>
      </c>
      <c r="R354" s="132">
        <f>Q354*H354</f>
        <v>0</v>
      </c>
      <c r="S354" s="132">
        <v>0</v>
      </c>
      <c r="T354" s="133">
        <f>S354*H354</f>
        <v>0</v>
      </c>
      <c r="AR354" s="134" t="s">
        <v>132</v>
      </c>
      <c r="AT354" s="134" t="s">
        <v>136</v>
      </c>
      <c r="AU354" s="134" t="s">
        <v>82</v>
      </c>
      <c r="AY354" s="13" t="s">
        <v>125</v>
      </c>
      <c r="BE354" s="135">
        <f>IF(N354="základní",J354,0)</f>
        <v>0</v>
      </c>
      <c r="BF354" s="135">
        <f>IF(N354="snížená",J354,0)</f>
        <v>0</v>
      </c>
      <c r="BG354" s="135">
        <f>IF(N354="zákl. přenesená",J354,0)</f>
        <v>0</v>
      </c>
      <c r="BH354" s="135">
        <f>IF(N354="sníž. přenesená",J354,0)</f>
        <v>0</v>
      </c>
      <c r="BI354" s="135">
        <f>IF(N354="nulová",J354,0)</f>
        <v>0</v>
      </c>
      <c r="BJ354" s="13" t="s">
        <v>80</v>
      </c>
      <c r="BK354" s="135">
        <f>ROUND(I354*H354,2)</f>
        <v>0</v>
      </c>
      <c r="BL354" s="13" t="s">
        <v>132</v>
      </c>
      <c r="BM354" s="134" t="s">
        <v>513</v>
      </c>
    </row>
    <row r="355" spans="2:65" s="1" customFormat="1" x14ac:dyDescent="0.2">
      <c r="B355" s="25"/>
      <c r="D355" s="136" t="s">
        <v>134</v>
      </c>
      <c r="F355" s="137" t="s">
        <v>512</v>
      </c>
      <c r="L355" s="25"/>
      <c r="M355" s="138"/>
      <c r="T355" s="49"/>
      <c r="AT355" s="13" t="s">
        <v>134</v>
      </c>
      <c r="AU355" s="13" t="s">
        <v>82</v>
      </c>
    </row>
    <row r="356" spans="2:65" s="1" customFormat="1" ht="19.5" x14ac:dyDescent="0.2">
      <c r="B356" s="25"/>
      <c r="D356" s="136" t="s">
        <v>150</v>
      </c>
      <c r="F356" s="148" t="s">
        <v>473</v>
      </c>
      <c r="L356" s="25"/>
      <c r="M356" s="138"/>
      <c r="T356" s="49"/>
      <c r="AT356" s="13" t="s">
        <v>150</v>
      </c>
      <c r="AU356" s="13" t="s">
        <v>82</v>
      </c>
    </row>
    <row r="357" spans="2:65" s="1" customFormat="1" ht="21.75" customHeight="1" x14ac:dyDescent="0.2">
      <c r="B357" s="25"/>
      <c r="C357" s="124" t="s">
        <v>514</v>
      </c>
      <c r="D357" s="124" t="s">
        <v>128</v>
      </c>
      <c r="E357" s="125" t="s">
        <v>515</v>
      </c>
      <c r="F357" s="126" t="s">
        <v>516</v>
      </c>
      <c r="G357" s="127" t="s">
        <v>131</v>
      </c>
      <c r="H357" s="128">
        <v>4</v>
      </c>
      <c r="I357" s="129"/>
      <c r="J357" s="129">
        <f>ROUND(I357*H357,2)</f>
        <v>0</v>
      </c>
      <c r="K357" s="126" t="s">
        <v>282</v>
      </c>
      <c r="L357" s="25"/>
      <c r="M357" s="130" t="s">
        <v>1</v>
      </c>
      <c r="N357" s="131" t="s">
        <v>37</v>
      </c>
      <c r="O357" s="132">
        <v>0</v>
      </c>
      <c r="P357" s="132">
        <f>O357*H357</f>
        <v>0</v>
      </c>
      <c r="Q357" s="132">
        <v>0</v>
      </c>
      <c r="R357" s="132">
        <f>Q357*H357</f>
        <v>0</v>
      </c>
      <c r="S357" s="132">
        <v>0</v>
      </c>
      <c r="T357" s="133">
        <f>S357*H357</f>
        <v>0</v>
      </c>
      <c r="AR357" s="134" t="s">
        <v>132</v>
      </c>
      <c r="AT357" s="134" t="s">
        <v>128</v>
      </c>
      <c r="AU357" s="134" t="s">
        <v>82</v>
      </c>
      <c r="AY357" s="13" t="s">
        <v>125</v>
      </c>
      <c r="BE357" s="135">
        <f>IF(N357="základní",J357,0)</f>
        <v>0</v>
      </c>
      <c r="BF357" s="135">
        <f>IF(N357="snížená",J357,0)</f>
        <v>0</v>
      </c>
      <c r="BG357" s="135">
        <f>IF(N357="zákl. přenesená",J357,0)</f>
        <v>0</v>
      </c>
      <c r="BH357" s="135">
        <f>IF(N357="sníž. přenesená",J357,0)</f>
        <v>0</v>
      </c>
      <c r="BI357" s="135">
        <f>IF(N357="nulová",J357,0)</f>
        <v>0</v>
      </c>
      <c r="BJ357" s="13" t="s">
        <v>80</v>
      </c>
      <c r="BK357" s="135">
        <f>ROUND(I357*H357,2)</f>
        <v>0</v>
      </c>
      <c r="BL357" s="13" t="s">
        <v>132</v>
      </c>
      <c r="BM357" s="134" t="s">
        <v>517</v>
      </c>
    </row>
    <row r="358" spans="2:65" s="1" customFormat="1" x14ac:dyDescent="0.2">
      <c r="B358" s="25"/>
      <c r="D358" s="136" t="s">
        <v>134</v>
      </c>
      <c r="F358" s="137" t="s">
        <v>516</v>
      </c>
      <c r="L358" s="25"/>
      <c r="M358" s="138"/>
      <c r="T358" s="49"/>
      <c r="AT358" s="13" t="s">
        <v>134</v>
      </c>
      <c r="AU358" s="13" t="s">
        <v>82</v>
      </c>
    </row>
    <row r="359" spans="2:65" s="1" customFormat="1" ht="37.9" customHeight="1" x14ac:dyDescent="0.2">
      <c r="B359" s="25"/>
      <c r="C359" s="139" t="s">
        <v>518</v>
      </c>
      <c r="D359" s="139" t="s">
        <v>136</v>
      </c>
      <c r="E359" s="140" t="s">
        <v>519</v>
      </c>
      <c r="F359" s="141" t="s">
        <v>520</v>
      </c>
      <c r="G359" s="142" t="s">
        <v>131</v>
      </c>
      <c r="H359" s="143">
        <v>4</v>
      </c>
      <c r="I359" s="144"/>
      <c r="J359" s="144">
        <f>ROUND(I359*H359,2)</f>
        <v>0</v>
      </c>
      <c r="K359" s="141" t="s">
        <v>282</v>
      </c>
      <c r="L359" s="145"/>
      <c r="M359" s="146" t="s">
        <v>1</v>
      </c>
      <c r="N359" s="147" t="s">
        <v>37</v>
      </c>
      <c r="O359" s="132">
        <v>0</v>
      </c>
      <c r="P359" s="132">
        <f>O359*H359</f>
        <v>0</v>
      </c>
      <c r="Q359" s="132">
        <v>0</v>
      </c>
      <c r="R359" s="132">
        <f>Q359*H359</f>
        <v>0</v>
      </c>
      <c r="S359" s="132">
        <v>0</v>
      </c>
      <c r="T359" s="133">
        <f>S359*H359</f>
        <v>0</v>
      </c>
      <c r="AR359" s="134" t="s">
        <v>132</v>
      </c>
      <c r="AT359" s="134" t="s">
        <v>136</v>
      </c>
      <c r="AU359" s="134" t="s">
        <v>82</v>
      </c>
      <c r="AY359" s="13" t="s">
        <v>125</v>
      </c>
      <c r="BE359" s="135">
        <f>IF(N359="základní",J359,0)</f>
        <v>0</v>
      </c>
      <c r="BF359" s="135">
        <f>IF(N359="snížená",J359,0)</f>
        <v>0</v>
      </c>
      <c r="BG359" s="135">
        <f>IF(N359="zákl. přenesená",J359,0)</f>
        <v>0</v>
      </c>
      <c r="BH359" s="135">
        <f>IF(N359="sníž. přenesená",J359,0)</f>
        <v>0</v>
      </c>
      <c r="BI359" s="135">
        <f>IF(N359="nulová",J359,0)</f>
        <v>0</v>
      </c>
      <c r="BJ359" s="13" t="s">
        <v>80</v>
      </c>
      <c r="BK359" s="135">
        <f>ROUND(I359*H359,2)</f>
        <v>0</v>
      </c>
      <c r="BL359" s="13" t="s">
        <v>132</v>
      </c>
      <c r="BM359" s="134" t="s">
        <v>521</v>
      </c>
    </row>
    <row r="360" spans="2:65" s="1" customFormat="1" ht="19.5" x14ac:dyDescent="0.2">
      <c r="B360" s="25"/>
      <c r="D360" s="136" t="s">
        <v>134</v>
      </c>
      <c r="F360" s="137" t="s">
        <v>520</v>
      </c>
      <c r="L360" s="25"/>
      <c r="M360" s="138"/>
      <c r="T360" s="49"/>
      <c r="AT360" s="13" t="s">
        <v>134</v>
      </c>
      <c r="AU360" s="13" t="s">
        <v>82</v>
      </c>
    </row>
    <row r="361" spans="2:65" s="1" customFormat="1" ht="19.5" x14ac:dyDescent="0.2">
      <c r="B361" s="25"/>
      <c r="D361" s="136" t="s">
        <v>150</v>
      </c>
      <c r="F361" s="148" t="s">
        <v>522</v>
      </c>
      <c r="L361" s="25"/>
      <c r="M361" s="138"/>
      <c r="T361" s="49"/>
      <c r="AT361" s="13" t="s">
        <v>150</v>
      </c>
      <c r="AU361" s="13" t="s">
        <v>82</v>
      </c>
    </row>
    <row r="362" spans="2:65" s="1" customFormat="1" ht="24.2" customHeight="1" x14ac:dyDescent="0.2">
      <c r="B362" s="25"/>
      <c r="C362" s="124" t="s">
        <v>523</v>
      </c>
      <c r="D362" s="124" t="s">
        <v>128</v>
      </c>
      <c r="E362" s="125" t="s">
        <v>524</v>
      </c>
      <c r="F362" s="126" t="s">
        <v>525</v>
      </c>
      <c r="G362" s="127" t="s">
        <v>131</v>
      </c>
      <c r="H362" s="128">
        <v>66</v>
      </c>
      <c r="I362" s="129"/>
      <c r="J362" s="129">
        <f>ROUND(I362*H362,2)</f>
        <v>0</v>
      </c>
      <c r="K362" s="126" t="s">
        <v>282</v>
      </c>
      <c r="L362" s="25"/>
      <c r="M362" s="130" t="s">
        <v>1</v>
      </c>
      <c r="N362" s="131" t="s">
        <v>37</v>
      </c>
      <c r="O362" s="132">
        <v>0</v>
      </c>
      <c r="P362" s="132">
        <f>O362*H362</f>
        <v>0</v>
      </c>
      <c r="Q362" s="132">
        <v>0</v>
      </c>
      <c r="R362" s="132">
        <f>Q362*H362</f>
        <v>0</v>
      </c>
      <c r="S362" s="132">
        <v>0</v>
      </c>
      <c r="T362" s="133">
        <f>S362*H362</f>
        <v>0</v>
      </c>
      <c r="AR362" s="134" t="s">
        <v>132</v>
      </c>
      <c r="AT362" s="134" t="s">
        <v>128</v>
      </c>
      <c r="AU362" s="134" t="s">
        <v>82</v>
      </c>
      <c r="AY362" s="13" t="s">
        <v>125</v>
      </c>
      <c r="BE362" s="135">
        <f>IF(N362="základní",J362,0)</f>
        <v>0</v>
      </c>
      <c r="BF362" s="135">
        <f>IF(N362="snížená",J362,0)</f>
        <v>0</v>
      </c>
      <c r="BG362" s="135">
        <f>IF(N362="zákl. přenesená",J362,0)</f>
        <v>0</v>
      </c>
      <c r="BH362" s="135">
        <f>IF(N362="sníž. přenesená",J362,0)</f>
        <v>0</v>
      </c>
      <c r="BI362" s="135">
        <f>IF(N362="nulová",J362,0)</f>
        <v>0</v>
      </c>
      <c r="BJ362" s="13" t="s">
        <v>80</v>
      </c>
      <c r="BK362" s="135">
        <f>ROUND(I362*H362,2)</f>
        <v>0</v>
      </c>
      <c r="BL362" s="13" t="s">
        <v>132</v>
      </c>
      <c r="BM362" s="134" t="s">
        <v>526</v>
      </c>
    </row>
    <row r="363" spans="2:65" s="1" customFormat="1" ht="19.5" x14ac:dyDescent="0.2">
      <c r="B363" s="25"/>
      <c r="D363" s="136" t="s">
        <v>134</v>
      </c>
      <c r="F363" s="137" t="s">
        <v>525</v>
      </c>
      <c r="L363" s="25"/>
      <c r="M363" s="138"/>
      <c r="T363" s="49"/>
      <c r="AT363" s="13" t="s">
        <v>134</v>
      </c>
      <c r="AU363" s="13" t="s">
        <v>82</v>
      </c>
    </row>
    <row r="364" spans="2:65" s="1" customFormat="1" ht="24.2" customHeight="1" x14ac:dyDescent="0.2">
      <c r="B364" s="25"/>
      <c r="C364" s="139" t="s">
        <v>527</v>
      </c>
      <c r="D364" s="139" t="s">
        <v>136</v>
      </c>
      <c r="E364" s="140" t="s">
        <v>528</v>
      </c>
      <c r="F364" s="141" t="s">
        <v>529</v>
      </c>
      <c r="G364" s="142" t="s">
        <v>131</v>
      </c>
      <c r="H364" s="143">
        <v>66</v>
      </c>
      <c r="I364" s="144"/>
      <c r="J364" s="144">
        <f>ROUND(I364*H364,2)</f>
        <v>0</v>
      </c>
      <c r="K364" s="141" t="s">
        <v>282</v>
      </c>
      <c r="L364" s="145"/>
      <c r="M364" s="146" t="s">
        <v>1</v>
      </c>
      <c r="N364" s="147" t="s">
        <v>37</v>
      </c>
      <c r="O364" s="132">
        <v>0</v>
      </c>
      <c r="P364" s="132">
        <f>O364*H364</f>
        <v>0</v>
      </c>
      <c r="Q364" s="132">
        <v>0</v>
      </c>
      <c r="R364" s="132">
        <f>Q364*H364</f>
        <v>0</v>
      </c>
      <c r="S364" s="132">
        <v>0</v>
      </c>
      <c r="T364" s="133">
        <f>S364*H364</f>
        <v>0</v>
      </c>
      <c r="AR364" s="134" t="s">
        <v>132</v>
      </c>
      <c r="AT364" s="134" t="s">
        <v>136</v>
      </c>
      <c r="AU364" s="134" t="s">
        <v>82</v>
      </c>
      <c r="AY364" s="13" t="s">
        <v>125</v>
      </c>
      <c r="BE364" s="135">
        <f>IF(N364="základní",J364,0)</f>
        <v>0</v>
      </c>
      <c r="BF364" s="135">
        <f>IF(N364="snížená",J364,0)</f>
        <v>0</v>
      </c>
      <c r="BG364" s="135">
        <f>IF(N364="zákl. přenesená",J364,0)</f>
        <v>0</v>
      </c>
      <c r="BH364" s="135">
        <f>IF(N364="sníž. přenesená",J364,0)</f>
        <v>0</v>
      </c>
      <c r="BI364" s="135">
        <f>IF(N364="nulová",J364,0)</f>
        <v>0</v>
      </c>
      <c r="BJ364" s="13" t="s">
        <v>80</v>
      </c>
      <c r="BK364" s="135">
        <f>ROUND(I364*H364,2)</f>
        <v>0</v>
      </c>
      <c r="BL364" s="13" t="s">
        <v>132</v>
      </c>
      <c r="BM364" s="134" t="s">
        <v>530</v>
      </c>
    </row>
    <row r="365" spans="2:65" s="1" customFormat="1" ht="19.5" x14ac:dyDescent="0.2">
      <c r="B365" s="25"/>
      <c r="D365" s="136" t="s">
        <v>134</v>
      </c>
      <c r="F365" s="137" t="s">
        <v>529</v>
      </c>
      <c r="L365" s="25"/>
      <c r="M365" s="138"/>
      <c r="T365" s="49"/>
      <c r="AT365" s="13" t="s">
        <v>134</v>
      </c>
      <c r="AU365" s="13" t="s">
        <v>82</v>
      </c>
    </row>
    <row r="366" spans="2:65" s="1" customFormat="1" ht="19.5" x14ac:dyDescent="0.2">
      <c r="B366" s="25"/>
      <c r="D366" s="136" t="s">
        <v>150</v>
      </c>
      <c r="F366" s="148" t="s">
        <v>187</v>
      </c>
      <c r="L366" s="25"/>
      <c r="M366" s="138"/>
      <c r="T366" s="49"/>
      <c r="AT366" s="13" t="s">
        <v>150</v>
      </c>
      <c r="AU366" s="13" t="s">
        <v>82</v>
      </c>
    </row>
    <row r="367" spans="2:65" s="1" customFormat="1" ht="24.2" customHeight="1" x14ac:dyDescent="0.2">
      <c r="B367" s="25"/>
      <c r="C367" s="124" t="s">
        <v>531</v>
      </c>
      <c r="D367" s="124" t="s">
        <v>128</v>
      </c>
      <c r="E367" s="125" t="s">
        <v>532</v>
      </c>
      <c r="F367" s="126" t="s">
        <v>533</v>
      </c>
      <c r="G367" s="127" t="s">
        <v>252</v>
      </c>
      <c r="H367" s="128">
        <v>10862</v>
      </c>
      <c r="I367" s="129"/>
      <c r="J367" s="129">
        <f>ROUND(I367*H367,2)</f>
        <v>0</v>
      </c>
      <c r="K367" s="126" t="s">
        <v>282</v>
      </c>
      <c r="L367" s="25"/>
      <c r="M367" s="130" t="s">
        <v>1</v>
      </c>
      <c r="N367" s="131" t="s">
        <v>37</v>
      </c>
      <c r="O367" s="132">
        <v>0</v>
      </c>
      <c r="P367" s="132">
        <f>O367*H367</f>
        <v>0</v>
      </c>
      <c r="Q367" s="132">
        <v>0</v>
      </c>
      <c r="R367" s="132">
        <f>Q367*H367</f>
        <v>0</v>
      </c>
      <c r="S367" s="132">
        <v>0</v>
      </c>
      <c r="T367" s="133">
        <f>S367*H367</f>
        <v>0</v>
      </c>
      <c r="AR367" s="134" t="s">
        <v>132</v>
      </c>
      <c r="AT367" s="134" t="s">
        <v>128</v>
      </c>
      <c r="AU367" s="134" t="s">
        <v>82</v>
      </c>
      <c r="AY367" s="13" t="s">
        <v>125</v>
      </c>
      <c r="BE367" s="135">
        <f>IF(N367="základní",J367,0)</f>
        <v>0</v>
      </c>
      <c r="BF367" s="135">
        <f>IF(N367="snížená",J367,0)</f>
        <v>0</v>
      </c>
      <c r="BG367" s="135">
        <f>IF(N367="zákl. přenesená",J367,0)</f>
        <v>0</v>
      </c>
      <c r="BH367" s="135">
        <f>IF(N367="sníž. přenesená",J367,0)</f>
        <v>0</v>
      </c>
      <c r="BI367" s="135">
        <f>IF(N367="nulová",J367,0)</f>
        <v>0</v>
      </c>
      <c r="BJ367" s="13" t="s">
        <v>80</v>
      </c>
      <c r="BK367" s="135">
        <f>ROUND(I367*H367,2)</f>
        <v>0</v>
      </c>
      <c r="BL367" s="13" t="s">
        <v>132</v>
      </c>
      <c r="BM367" s="134" t="s">
        <v>534</v>
      </c>
    </row>
    <row r="368" spans="2:65" s="1" customFormat="1" ht="19.5" x14ac:dyDescent="0.2">
      <c r="B368" s="25"/>
      <c r="D368" s="136" t="s">
        <v>134</v>
      </c>
      <c r="F368" s="137" t="s">
        <v>533</v>
      </c>
      <c r="L368" s="25"/>
      <c r="M368" s="138"/>
      <c r="T368" s="49"/>
      <c r="AT368" s="13" t="s">
        <v>134</v>
      </c>
      <c r="AU368" s="13" t="s">
        <v>82</v>
      </c>
    </row>
    <row r="369" spans="2:65" s="1" customFormat="1" ht="24.2" customHeight="1" x14ac:dyDescent="0.2">
      <c r="B369" s="25"/>
      <c r="C369" s="139" t="s">
        <v>535</v>
      </c>
      <c r="D369" s="139" t="s">
        <v>136</v>
      </c>
      <c r="E369" s="140" t="s">
        <v>402</v>
      </c>
      <c r="F369" s="141" t="s">
        <v>403</v>
      </c>
      <c r="G369" s="142" t="s">
        <v>252</v>
      </c>
      <c r="H369" s="143">
        <v>10862</v>
      </c>
      <c r="I369" s="144"/>
      <c r="J369" s="144">
        <f>ROUND(I369*H369,2)</f>
        <v>0</v>
      </c>
      <c r="K369" s="141" t="s">
        <v>282</v>
      </c>
      <c r="L369" s="145"/>
      <c r="M369" s="146" t="s">
        <v>1</v>
      </c>
      <c r="N369" s="147" t="s">
        <v>37</v>
      </c>
      <c r="O369" s="132">
        <v>0</v>
      </c>
      <c r="P369" s="132">
        <f>O369*H369</f>
        <v>0</v>
      </c>
      <c r="Q369" s="132">
        <v>0</v>
      </c>
      <c r="R369" s="132">
        <f>Q369*H369</f>
        <v>0</v>
      </c>
      <c r="S369" s="132">
        <v>0</v>
      </c>
      <c r="T369" s="133">
        <f>S369*H369</f>
        <v>0</v>
      </c>
      <c r="AR369" s="134" t="s">
        <v>132</v>
      </c>
      <c r="AT369" s="134" t="s">
        <v>136</v>
      </c>
      <c r="AU369" s="134" t="s">
        <v>82</v>
      </c>
      <c r="AY369" s="13" t="s">
        <v>125</v>
      </c>
      <c r="BE369" s="135">
        <f>IF(N369="základní",J369,0)</f>
        <v>0</v>
      </c>
      <c r="BF369" s="135">
        <f>IF(N369="snížená",J369,0)</f>
        <v>0</v>
      </c>
      <c r="BG369" s="135">
        <f>IF(N369="zákl. přenesená",J369,0)</f>
        <v>0</v>
      </c>
      <c r="BH369" s="135">
        <f>IF(N369="sníž. přenesená",J369,0)</f>
        <v>0</v>
      </c>
      <c r="BI369" s="135">
        <f>IF(N369="nulová",J369,0)</f>
        <v>0</v>
      </c>
      <c r="BJ369" s="13" t="s">
        <v>80</v>
      </c>
      <c r="BK369" s="135">
        <f>ROUND(I369*H369,2)</f>
        <v>0</v>
      </c>
      <c r="BL369" s="13" t="s">
        <v>132</v>
      </c>
      <c r="BM369" s="134" t="s">
        <v>536</v>
      </c>
    </row>
    <row r="370" spans="2:65" s="1" customFormat="1" ht="19.5" x14ac:dyDescent="0.2">
      <c r="B370" s="25"/>
      <c r="D370" s="136" t="s">
        <v>134</v>
      </c>
      <c r="F370" s="137" t="s">
        <v>403</v>
      </c>
      <c r="L370" s="25"/>
      <c r="M370" s="138"/>
      <c r="T370" s="49"/>
      <c r="AT370" s="13" t="s">
        <v>134</v>
      </c>
      <c r="AU370" s="13" t="s">
        <v>82</v>
      </c>
    </row>
    <row r="371" spans="2:65" s="1" customFormat="1" ht="19.5" x14ac:dyDescent="0.2">
      <c r="B371" s="25"/>
      <c r="D371" s="136" t="s">
        <v>150</v>
      </c>
      <c r="F371" s="148" t="s">
        <v>368</v>
      </c>
      <c r="L371" s="25"/>
      <c r="M371" s="138"/>
      <c r="T371" s="49"/>
      <c r="AT371" s="13" t="s">
        <v>150</v>
      </c>
      <c r="AU371" s="13" t="s">
        <v>82</v>
      </c>
    </row>
    <row r="372" spans="2:65" s="1" customFormat="1" ht="16.5" customHeight="1" x14ac:dyDescent="0.2">
      <c r="B372" s="25"/>
      <c r="C372" s="124" t="s">
        <v>537</v>
      </c>
      <c r="D372" s="124" t="s">
        <v>128</v>
      </c>
      <c r="E372" s="125" t="s">
        <v>538</v>
      </c>
      <c r="F372" s="126" t="s">
        <v>539</v>
      </c>
      <c r="G372" s="127" t="s">
        <v>131</v>
      </c>
      <c r="H372" s="128">
        <v>4</v>
      </c>
      <c r="I372" s="129"/>
      <c r="J372" s="129">
        <f>ROUND(I372*H372,2)</f>
        <v>0</v>
      </c>
      <c r="K372" s="126" t="s">
        <v>282</v>
      </c>
      <c r="L372" s="25"/>
      <c r="M372" s="130" t="s">
        <v>1</v>
      </c>
      <c r="N372" s="131" t="s">
        <v>37</v>
      </c>
      <c r="O372" s="132">
        <v>0</v>
      </c>
      <c r="P372" s="132">
        <f>O372*H372</f>
        <v>0</v>
      </c>
      <c r="Q372" s="132">
        <v>0</v>
      </c>
      <c r="R372" s="132">
        <f>Q372*H372</f>
        <v>0</v>
      </c>
      <c r="S372" s="132">
        <v>0</v>
      </c>
      <c r="T372" s="133">
        <f>S372*H372</f>
        <v>0</v>
      </c>
      <c r="AR372" s="134" t="s">
        <v>132</v>
      </c>
      <c r="AT372" s="134" t="s">
        <v>128</v>
      </c>
      <c r="AU372" s="134" t="s">
        <v>82</v>
      </c>
      <c r="AY372" s="13" t="s">
        <v>125</v>
      </c>
      <c r="BE372" s="135">
        <f>IF(N372="základní",J372,0)</f>
        <v>0</v>
      </c>
      <c r="BF372" s="135">
        <f>IF(N372="snížená",J372,0)</f>
        <v>0</v>
      </c>
      <c r="BG372" s="135">
        <f>IF(N372="zákl. přenesená",J372,0)</f>
        <v>0</v>
      </c>
      <c r="BH372" s="135">
        <f>IF(N372="sníž. přenesená",J372,0)</f>
        <v>0</v>
      </c>
      <c r="BI372" s="135">
        <f>IF(N372="nulová",J372,0)</f>
        <v>0</v>
      </c>
      <c r="BJ372" s="13" t="s">
        <v>80</v>
      </c>
      <c r="BK372" s="135">
        <f>ROUND(I372*H372,2)</f>
        <v>0</v>
      </c>
      <c r="BL372" s="13" t="s">
        <v>132</v>
      </c>
      <c r="BM372" s="134" t="s">
        <v>540</v>
      </c>
    </row>
    <row r="373" spans="2:65" s="1" customFormat="1" x14ac:dyDescent="0.2">
      <c r="B373" s="25"/>
      <c r="D373" s="136" t="s">
        <v>134</v>
      </c>
      <c r="F373" s="137" t="s">
        <v>539</v>
      </c>
      <c r="L373" s="25"/>
      <c r="M373" s="138"/>
      <c r="T373" s="49"/>
      <c r="AT373" s="13" t="s">
        <v>134</v>
      </c>
      <c r="AU373" s="13" t="s">
        <v>82</v>
      </c>
    </row>
    <row r="374" spans="2:65" s="1" customFormat="1" ht="21.75" customHeight="1" x14ac:dyDescent="0.2">
      <c r="B374" s="25"/>
      <c r="C374" s="139" t="s">
        <v>541</v>
      </c>
      <c r="D374" s="139" t="s">
        <v>136</v>
      </c>
      <c r="E374" s="140" t="s">
        <v>542</v>
      </c>
      <c r="F374" s="141" t="s">
        <v>543</v>
      </c>
      <c r="G374" s="142" t="s">
        <v>131</v>
      </c>
      <c r="H374" s="143">
        <v>4</v>
      </c>
      <c r="I374" s="144"/>
      <c r="J374" s="144">
        <f>ROUND(I374*H374,2)</f>
        <v>0</v>
      </c>
      <c r="K374" s="141" t="s">
        <v>282</v>
      </c>
      <c r="L374" s="145"/>
      <c r="M374" s="146" t="s">
        <v>1</v>
      </c>
      <c r="N374" s="147" t="s">
        <v>37</v>
      </c>
      <c r="O374" s="132">
        <v>0</v>
      </c>
      <c r="P374" s="132">
        <f>O374*H374</f>
        <v>0</v>
      </c>
      <c r="Q374" s="132">
        <v>0</v>
      </c>
      <c r="R374" s="132">
        <f>Q374*H374</f>
        <v>0</v>
      </c>
      <c r="S374" s="132">
        <v>0</v>
      </c>
      <c r="T374" s="133">
        <f>S374*H374</f>
        <v>0</v>
      </c>
      <c r="AR374" s="134" t="s">
        <v>132</v>
      </c>
      <c r="AT374" s="134" t="s">
        <v>136</v>
      </c>
      <c r="AU374" s="134" t="s">
        <v>82</v>
      </c>
      <c r="AY374" s="13" t="s">
        <v>125</v>
      </c>
      <c r="BE374" s="135">
        <f>IF(N374="základní",J374,0)</f>
        <v>0</v>
      </c>
      <c r="BF374" s="135">
        <f>IF(N374="snížená",J374,0)</f>
        <v>0</v>
      </c>
      <c r="BG374" s="135">
        <f>IF(N374="zákl. přenesená",J374,0)</f>
        <v>0</v>
      </c>
      <c r="BH374" s="135">
        <f>IF(N374="sníž. přenesená",J374,0)</f>
        <v>0</v>
      </c>
      <c r="BI374" s="135">
        <f>IF(N374="nulová",J374,0)</f>
        <v>0</v>
      </c>
      <c r="BJ374" s="13" t="s">
        <v>80</v>
      </c>
      <c r="BK374" s="135">
        <f>ROUND(I374*H374,2)</f>
        <v>0</v>
      </c>
      <c r="BL374" s="13" t="s">
        <v>132</v>
      </c>
      <c r="BM374" s="134" t="s">
        <v>544</v>
      </c>
    </row>
    <row r="375" spans="2:65" s="1" customFormat="1" x14ac:dyDescent="0.2">
      <c r="B375" s="25"/>
      <c r="D375" s="136" t="s">
        <v>134</v>
      </c>
      <c r="F375" s="137" t="s">
        <v>543</v>
      </c>
      <c r="L375" s="25"/>
      <c r="M375" s="138"/>
      <c r="T375" s="49"/>
      <c r="AT375" s="13" t="s">
        <v>134</v>
      </c>
      <c r="AU375" s="13" t="s">
        <v>82</v>
      </c>
    </row>
    <row r="376" spans="2:65" s="1" customFormat="1" ht="19.5" x14ac:dyDescent="0.2">
      <c r="B376" s="25"/>
      <c r="D376" s="136" t="s">
        <v>150</v>
      </c>
      <c r="F376" s="148" t="s">
        <v>522</v>
      </c>
      <c r="L376" s="25"/>
      <c r="M376" s="138"/>
      <c r="T376" s="49"/>
      <c r="AT376" s="13" t="s">
        <v>150</v>
      </c>
      <c r="AU376" s="13" t="s">
        <v>82</v>
      </c>
    </row>
    <row r="377" spans="2:65" s="1" customFormat="1" ht="24.2" customHeight="1" x14ac:dyDescent="0.2">
      <c r="B377" s="25"/>
      <c r="C377" s="124" t="s">
        <v>545</v>
      </c>
      <c r="D377" s="124" t="s">
        <v>128</v>
      </c>
      <c r="E377" s="125" t="s">
        <v>546</v>
      </c>
      <c r="F377" s="126" t="s">
        <v>547</v>
      </c>
      <c r="G377" s="127" t="s">
        <v>131</v>
      </c>
      <c r="H377" s="128">
        <v>4</v>
      </c>
      <c r="I377" s="129"/>
      <c r="J377" s="129">
        <f>ROUND(I377*H377,2)</f>
        <v>0</v>
      </c>
      <c r="K377" s="126" t="s">
        <v>282</v>
      </c>
      <c r="L377" s="25"/>
      <c r="M377" s="130" t="s">
        <v>1</v>
      </c>
      <c r="N377" s="131" t="s">
        <v>37</v>
      </c>
      <c r="O377" s="132">
        <v>0</v>
      </c>
      <c r="P377" s="132">
        <f>O377*H377</f>
        <v>0</v>
      </c>
      <c r="Q377" s="132">
        <v>0</v>
      </c>
      <c r="R377" s="132">
        <f>Q377*H377</f>
        <v>0</v>
      </c>
      <c r="S377" s="132">
        <v>0</v>
      </c>
      <c r="T377" s="133">
        <f>S377*H377</f>
        <v>0</v>
      </c>
      <c r="AR377" s="134" t="s">
        <v>132</v>
      </c>
      <c r="AT377" s="134" t="s">
        <v>128</v>
      </c>
      <c r="AU377" s="134" t="s">
        <v>82</v>
      </c>
      <c r="AY377" s="13" t="s">
        <v>125</v>
      </c>
      <c r="BE377" s="135">
        <f>IF(N377="základní",J377,0)</f>
        <v>0</v>
      </c>
      <c r="BF377" s="135">
        <f>IF(N377="snížená",J377,0)</f>
        <v>0</v>
      </c>
      <c r="BG377" s="135">
        <f>IF(N377="zákl. přenesená",J377,0)</f>
        <v>0</v>
      </c>
      <c r="BH377" s="135">
        <f>IF(N377="sníž. přenesená",J377,0)</f>
        <v>0</v>
      </c>
      <c r="BI377" s="135">
        <f>IF(N377="nulová",J377,0)</f>
        <v>0</v>
      </c>
      <c r="BJ377" s="13" t="s">
        <v>80</v>
      </c>
      <c r="BK377" s="135">
        <f>ROUND(I377*H377,2)</f>
        <v>0</v>
      </c>
      <c r="BL377" s="13" t="s">
        <v>132</v>
      </c>
      <c r="BM377" s="134" t="s">
        <v>548</v>
      </c>
    </row>
    <row r="378" spans="2:65" s="1" customFormat="1" ht="19.5" x14ac:dyDescent="0.2">
      <c r="B378" s="25"/>
      <c r="D378" s="136" t="s">
        <v>134</v>
      </c>
      <c r="F378" s="137" t="s">
        <v>547</v>
      </c>
      <c r="L378" s="25"/>
      <c r="M378" s="138"/>
      <c r="T378" s="49"/>
      <c r="AT378" s="13" t="s">
        <v>134</v>
      </c>
      <c r="AU378" s="13" t="s">
        <v>82</v>
      </c>
    </row>
    <row r="379" spans="2:65" s="1" customFormat="1" ht="24.2" customHeight="1" x14ac:dyDescent="0.2">
      <c r="B379" s="25"/>
      <c r="C379" s="139" t="s">
        <v>549</v>
      </c>
      <c r="D379" s="139" t="s">
        <v>136</v>
      </c>
      <c r="E379" s="140" t="s">
        <v>550</v>
      </c>
      <c r="F379" s="141" t="s">
        <v>551</v>
      </c>
      <c r="G379" s="142" t="s">
        <v>131</v>
      </c>
      <c r="H379" s="143">
        <v>4</v>
      </c>
      <c r="I379" s="144"/>
      <c r="J379" s="144">
        <f>ROUND(I379*H379,2)</f>
        <v>0</v>
      </c>
      <c r="K379" s="141" t="s">
        <v>282</v>
      </c>
      <c r="L379" s="145"/>
      <c r="M379" s="146" t="s">
        <v>1</v>
      </c>
      <c r="N379" s="147" t="s">
        <v>37</v>
      </c>
      <c r="O379" s="132">
        <v>0</v>
      </c>
      <c r="P379" s="132">
        <f>O379*H379</f>
        <v>0</v>
      </c>
      <c r="Q379" s="132">
        <v>0</v>
      </c>
      <c r="R379" s="132">
        <f>Q379*H379</f>
        <v>0</v>
      </c>
      <c r="S379" s="132">
        <v>0</v>
      </c>
      <c r="T379" s="133">
        <f>S379*H379</f>
        <v>0</v>
      </c>
      <c r="AR379" s="134" t="s">
        <v>132</v>
      </c>
      <c r="AT379" s="134" t="s">
        <v>136</v>
      </c>
      <c r="AU379" s="134" t="s">
        <v>82</v>
      </c>
      <c r="AY379" s="13" t="s">
        <v>125</v>
      </c>
      <c r="BE379" s="135">
        <f>IF(N379="základní",J379,0)</f>
        <v>0</v>
      </c>
      <c r="BF379" s="135">
        <f>IF(N379="snížená",J379,0)</f>
        <v>0</v>
      </c>
      <c r="BG379" s="135">
        <f>IF(N379="zákl. přenesená",J379,0)</f>
        <v>0</v>
      </c>
      <c r="BH379" s="135">
        <f>IF(N379="sníž. přenesená",J379,0)</f>
        <v>0</v>
      </c>
      <c r="BI379" s="135">
        <f>IF(N379="nulová",J379,0)</f>
        <v>0</v>
      </c>
      <c r="BJ379" s="13" t="s">
        <v>80</v>
      </c>
      <c r="BK379" s="135">
        <f>ROUND(I379*H379,2)</f>
        <v>0</v>
      </c>
      <c r="BL379" s="13" t="s">
        <v>132</v>
      </c>
      <c r="BM379" s="134" t="s">
        <v>552</v>
      </c>
    </row>
    <row r="380" spans="2:65" s="1" customFormat="1" x14ac:dyDescent="0.2">
      <c r="B380" s="25"/>
      <c r="D380" s="136" t="s">
        <v>134</v>
      </c>
      <c r="F380" s="137" t="s">
        <v>551</v>
      </c>
      <c r="L380" s="25"/>
      <c r="M380" s="138"/>
      <c r="T380" s="49"/>
      <c r="AT380" s="13" t="s">
        <v>134</v>
      </c>
      <c r="AU380" s="13" t="s">
        <v>82</v>
      </c>
    </row>
    <row r="381" spans="2:65" s="1" customFormat="1" ht="19.5" x14ac:dyDescent="0.2">
      <c r="B381" s="25"/>
      <c r="D381" s="136" t="s">
        <v>150</v>
      </c>
      <c r="F381" s="148" t="s">
        <v>522</v>
      </c>
      <c r="L381" s="25"/>
      <c r="M381" s="138"/>
      <c r="T381" s="49"/>
      <c r="AT381" s="13" t="s">
        <v>150</v>
      </c>
      <c r="AU381" s="13" t="s">
        <v>82</v>
      </c>
    </row>
    <row r="382" spans="2:65" s="1" customFormat="1" ht="24.2" customHeight="1" x14ac:dyDescent="0.2">
      <c r="B382" s="25"/>
      <c r="C382" s="139" t="s">
        <v>553</v>
      </c>
      <c r="D382" s="139" t="s">
        <v>136</v>
      </c>
      <c r="E382" s="140" t="s">
        <v>554</v>
      </c>
      <c r="F382" s="141" t="s">
        <v>555</v>
      </c>
      <c r="G382" s="142" t="s">
        <v>131</v>
      </c>
      <c r="H382" s="143">
        <v>4</v>
      </c>
      <c r="I382" s="144"/>
      <c r="J382" s="144">
        <f>ROUND(I382*H382,2)</f>
        <v>0</v>
      </c>
      <c r="K382" s="141" t="s">
        <v>282</v>
      </c>
      <c r="L382" s="145"/>
      <c r="M382" s="146" t="s">
        <v>1</v>
      </c>
      <c r="N382" s="147" t="s">
        <v>37</v>
      </c>
      <c r="O382" s="132">
        <v>0</v>
      </c>
      <c r="P382" s="132">
        <f>O382*H382</f>
        <v>0</v>
      </c>
      <c r="Q382" s="132">
        <v>0</v>
      </c>
      <c r="R382" s="132">
        <f>Q382*H382</f>
        <v>0</v>
      </c>
      <c r="S382" s="132">
        <v>0</v>
      </c>
      <c r="T382" s="133">
        <f>S382*H382</f>
        <v>0</v>
      </c>
      <c r="AR382" s="134" t="s">
        <v>132</v>
      </c>
      <c r="AT382" s="134" t="s">
        <v>136</v>
      </c>
      <c r="AU382" s="134" t="s">
        <v>82</v>
      </c>
      <c r="AY382" s="13" t="s">
        <v>125</v>
      </c>
      <c r="BE382" s="135">
        <f>IF(N382="základní",J382,0)</f>
        <v>0</v>
      </c>
      <c r="BF382" s="135">
        <f>IF(N382="snížená",J382,0)</f>
        <v>0</v>
      </c>
      <c r="BG382" s="135">
        <f>IF(N382="zákl. přenesená",J382,0)</f>
        <v>0</v>
      </c>
      <c r="BH382" s="135">
        <f>IF(N382="sníž. přenesená",J382,0)</f>
        <v>0</v>
      </c>
      <c r="BI382" s="135">
        <f>IF(N382="nulová",J382,0)</f>
        <v>0</v>
      </c>
      <c r="BJ382" s="13" t="s">
        <v>80</v>
      </c>
      <c r="BK382" s="135">
        <f>ROUND(I382*H382,2)</f>
        <v>0</v>
      </c>
      <c r="BL382" s="13" t="s">
        <v>132</v>
      </c>
      <c r="BM382" s="134" t="s">
        <v>556</v>
      </c>
    </row>
    <row r="383" spans="2:65" s="1" customFormat="1" x14ac:dyDescent="0.2">
      <c r="B383" s="25"/>
      <c r="D383" s="136" t="s">
        <v>134</v>
      </c>
      <c r="F383" s="137" t="s">
        <v>555</v>
      </c>
      <c r="L383" s="25"/>
      <c r="M383" s="138"/>
      <c r="T383" s="49"/>
      <c r="AT383" s="13" t="s">
        <v>134</v>
      </c>
      <c r="AU383" s="13" t="s">
        <v>82</v>
      </c>
    </row>
    <row r="384" spans="2:65" s="1" customFormat="1" ht="19.5" x14ac:dyDescent="0.2">
      <c r="B384" s="25"/>
      <c r="D384" s="136" t="s">
        <v>150</v>
      </c>
      <c r="F384" s="148" t="s">
        <v>522</v>
      </c>
      <c r="L384" s="25"/>
      <c r="M384" s="138"/>
      <c r="T384" s="49"/>
      <c r="AT384" s="13" t="s">
        <v>150</v>
      </c>
      <c r="AU384" s="13" t="s">
        <v>82</v>
      </c>
    </row>
    <row r="385" spans="2:65" s="1" customFormat="1" ht="24.2" customHeight="1" x14ac:dyDescent="0.2">
      <c r="B385" s="25"/>
      <c r="C385" s="124" t="s">
        <v>557</v>
      </c>
      <c r="D385" s="124" t="s">
        <v>128</v>
      </c>
      <c r="E385" s="125" t="s">
        <v>558</v>
      </c>
      <c r="F385" s="126" t="s">
        <v>559</v>
      </c>
      <c r="G385" s="127" t="s">
        <v>131</v>
      </c>
      <c r="H385" s="128">
        <v>4</v>
      </c>
      <c r="I385" s="129"/>
      <c r="J385" s="129">
        <f>ROUND(I385*H385,2)</f>
        <v>0</v>
      </c>
      <c r="K385" s="126" t="s">
        <v>282</v>
      </c>
      <c r="L385" s="25"/>
      <c r="M385" s="130" t="s">
        <v>1</v>
      </c>
      <c r="N385" s="131" t="s">
        <v>37</v>
      </c>
      <c r="O385" s="132">
        <v>0</v>
      </c>
      <c r="P385" s="132">
        <f>O385*H385</f>
        <v>0</v>
      </c>
      <c r="Q385" s="132">
        <v>0</v>
      </c>
      <c r="R385" s="132">
        <f>Q385*H385</f>
        <v>0</v>
      </c>
      <c r="S385" s="132">
        <v>0</v>
      </c>
      <c r="T385" s="133">
        <f>S385*H385</f>
        <v>0</v>
      </c>
      <c r="AR385" s="134" t="s">
        <v>132</v>
      </c>
      <c r="AT385" s="134" t="s">
        <v>128</v>
      </c>
      <c r="AU385" s="134" t="s">
        <v>82</v>
      </c>
      <c r="AY385" s="13" t="s">
        <v>125</v>
      </c>
      <c r="BE385" s="135">
        <f>IF(N385="základní",J385,0)</f>
        <v>0</v>
      </c>
      <c r="BF385" s="135">
        <f>IF(N385="snížená",J385,0)</f>
        <v>0</v>
      </c>
      <c r="BG385" s="135">
        <f>IF(N385="zákl. přenesená",J385,0)</f>
        <v>0</v>
      </c>
      <c r="BH385" s="135">
        <f>IF(N385="sníž. přenesená",J385,0)</f>
        <v>0</v>
      </c>
      <c r="BI385" s="135">
        <f>IF(N385="nulová",J385,0)</f>
        <v>0</v>
      </c>
      <c r="BJ385" s="13" t="s">
        <v>80</v>
      </c>
      <c r="BK385" s="135">
        <f>ROUND(I385*H385,2)</f>
        <v>0</v>
      </c>
      <c r="BL385" s="13" t="s">
        <v>132</v>
      </c>
      <c r="BM385" s="134" t="s">
        <v>560</v>
      </c>
    </row>
    <row r="386" spans="2:65" s="1" customFormat="1" ht="19.5" x14ac:dyDescent="0.2">
      <c r="B386" s="25"/>
      <c r="D386" s="136" t="s">
        <v>134</v>
      </c>
      <c r="F386" s="137" t="s">
        <v>559</v>
      </c>
      <c r="L386" s="25"/>
      <c r="M386" s="138"/>
      <c r="T386" s="49"/>
      <c r="AT386" s="13" t="s">
        <v>134</v>
      </c>
      <c r="AU386" s="13" t="s">
        <v>82</v>
      </c>
    </row>
    <row r="387" spans="2:65" s="1" customFormat="1" ht="24.2" customHeight="1" x14ac:dyDescent="0.2">
      <c r="B387" s="25"/>
      <c r="C387" s="139" t="s">
        <v>561</v>
      </c>
      <c r="D387" s="139" t="s">
        <v>136</v>
      </c>
      <c r="E387" s="140" t="s">
        <v>562</v>
      </c>
      <c r="F387" s="141" t="s">
        <v>563</v>
      </c>
      <c r="G387" s="142" t="s">
        <v>131</v>
      </c>
      <c r="H387" s="143">
        <v>4</v>
      </c>
      <c r="I387" s="144"/>
      <c r="J387" s="144">
        <f>ROUND(I387*H387,2)</f>
        <v>0</v>
      </c>
      <c r="K387" s="141" t="s">
        <v>282</v>
      </c>
      <c r="L387" s="145"/>
      <c r="M387" s="146" t="s">
        <v>1</v>
      </c>
      <c r="N387" s="147" t="s">
        <v>37</v>
      </c>
      <c r="O387" s="132">
        <v>0</v>
      </c>
      <c r="P387" s="132">
        <f>O387*H387</f>
        <v>0</v>
      </c>
      <c r="Q387" s="132">
        <v>0</v>
      </c>
      <c r="R387" s="132">
        <f>Q387*H387</f>
        <v>0</v>
      </c>
      <c r="S387" s="132">
        <v>0</v>
      </c>
      <c r="T387" s="133">
        <f>S387*H387</f>
        <v>0</v>
      </c>
      <c r="AR387" s="134" t="s">
        <v>132</v>
      </c>
      <c r="AT387" s="134" t="s">
        <v>136</v>
      </c>
      <c r="AU387" s="134" t="s">
        <v>82</v>
      </c>
      <c r="AY387" s="13" t="s">
        <v>125</v>
      </c>
      <c r="BE387" s="135">
        <f>IF(N387="základní",J387,0)</f>
        <v>0</v>
      </c>
      <c r="BF387" s="135">
        <f>IF(N387="snížená",J387,0)</f>
        <v>0</v>
      </c>
      <c r="BG387" s="135">
        <f>IF(N387="zákl. přenesená",J387,0)</f>
        <v>0</v>
      </c>
      <c r="BH387" s="135">
        <f>IF(N387="sníž. přenesená",J387,0)</f>
        <v>0</v>
      </c>
      <c r="BI387" s="135">
        <f>IF(N387="nulová",J387,0)</f>
        <v>0</v>
      </c>
      <c r="BJ387" s="13" t="s">
        <v>80</v>
      </c>
      <c r="BK387" s="135">
        <f>ROUND(I387*H387,2)</f>
        <v>0</v>
      </c>
      <c r="BL387" s="13" t="s">
        <v>132</v>
      </c>
      <c r="BM387" s="134" t="s">
        <v>564</v>
      </c>
    </row>
    <row r="388" spans="2:65" s="1" customFormat="1" ht="19.5" x14ac:dyDescent="0.2">
      <c r="B388" s="25"/>
      <c r="D388" s="136" t="s">
        <v>134</v>
      </c>
      <c r="F388" s="137" t="s">
        <v>563</v>
      </c>
      <c r="L388" s="25"/>
      <c r="M388" s="138"/>
      <c r="T388" s="49"/>
      <c r="AT388" s="13" t="s">
        <v>134</v>
      </c>
      <c r="AU388" s="13" t="s">
        <v>82</v>
      </c>
    </row>
    <row r="389" spans="2:65" s="1" customFormat="1" ht="19.5" x14ac:dyDescent="0.2">
      <c r="B389" s="25"/>
      <c r="D389" s="136" t="s">
        <v>150</v>
      </c>
      <c r="F389" s="148" t="s">
        <v>522</v>
      </c>
      <c r="L389" s="25"/>
      <c r="M389" s="138"/>
      <c r="T389" s="49"/>
      <c r="AT389" s="13" t="s">
        <v>150</v>
      </c>
      <c r="AU389" s="13" t="s">
        <v>82</v>
      </c>
    </row>
    <row r="390" spans="2:65" s="1" customFormat="1" ht="16.5" customHeight="1" x14ac:dyDescent="0.2">
      <c r="B390" s="25"/>
      <c r="C390" s="124" t="s">
        <v>565</v>
      </c>
      <c r="D390" s="124" t="s">
        <v>128</v>
      </c>
      <c r="E390" s="125" t="s">
        <v>566</v>
      </c>
      <c r="F390" s="126" t="s">
        <v>567</v>
      </c>
      <c r="G390" s="127" t="s">
        <v>131</v>
      </c>
      <c r="H390" s="128">
        <v>338</v>
      </c>
      <c r="I390" s="129"/>
      <c r="J390" s="129">
        <f>ROUND(I390*H390,2)</f>
        <v>0</v>
      </c>
      <c r="K390" s="126" t="s">
        <v>282</v>
      </c>
      <c r="L390" s="25"/>
      <c r="M390" s="130" t="s">
        <v>1</v>
      </c>
      <c r="N390" s="131" t="s">
        <v>37</v>
      </c>
      <c r="O390" s="132">
        <v>0</v>
      </c>
      <c r="P390" s="132">
        <f>O390*H390</f>
        <v>0</v>
      </c>
      <c r="Q390" s="132">
        <v>0</v>
      </c>
      <c r="R390" s="132">
        <f>Q390*H390</f>
        <v>0</v>
      </c>
      <c r="S390" s="132">
        <v>0</v>
      </c>
      <c r="T390" s="133">
        <f>S390*H390</f>
        <v>0</v>
      </c>
      <c r="AR390" s="134" t="s">
        <v>132</v>
      </c>
      <c r="AT390" s="134" t="s">
        <v>128</v>
      </c>
      <c r="AU390" s="134" t="s">
        <v>82</v>
      </c>
      <c r="AY390" s="13" t="s">
        <v>125</v>
      </c>
      <c r="BE390" s="135">
        <f>IF(N390="základní",J390,0)</f>
        <v>0</v>
      </c>
      <c r="BF390" s="135">
        <f>IF(N390="snížená",J390,0)</f>
        <v>0</v>
      </c>
      <c r="BG390" s="135">
        <f>IF(N390="zákl. přenesená",J390,0)</f>
        <v>0</v>
      </c>
      <c r="BH390" s="135">
        <f>IF(N390="sníž. přenesená",J390,0)</f>
        <v>0</v>
      </c>
      <c r="BI390" s="135">
        <f>IF(N390="nulová",J390,0)</f>
        <v>0</v>
      </c>
      <c r="BJ390" s="13" t="s">
        <v>80</v>
      </c>
      <c r="BK390" s="135">
        <f>ROUND(I390*H390,2)</f>
        <v>0</v>
      </c>
      <c r="BL390" s="13" t="s">
        <v>132</v>
      </c>
      <c r="BM390" s="134" t="s">
        <v>568</v>
      </c>
    </row>
    <row r="391" spans="2:65" s="1" customFormat="1" x14ac:dyDescent="0.2">
      <c r="B391" s="25"/>
      <c r="D391" s="136" t="s">
        <v>134</v>
      </c>
      <c r="F391" s="137" t="s">
        <v>567</v>
      </c>
      <c r="L391" s="25"/>
      <c r="M391" s="138"/>
      <c r="T391" s="49"/>
      <c r="AT391" s="13" t="s">
        <v>134</v>
      </c>
      <c r="AU391" s="13" t="s">
        <v>82</v>
      </c>
    </row>
    <row r="392" spans="2:65" s="1" customFormat="1" ht="24.2" customHeight="1" x14ac:dyDescent="0.2">
      <c r="B392" s="25"/>
      <c r="C392" s="139" t="s">
        <v>569</v>
      </c>
      <c r="D392" s="139" t="s">
        <v>136</v>
      </c>
      <c r="E392" s="140" t="s">
        <v>570</v>
      </c>
      <c r="F392" s="141" t="s">
        <v>571</v>
      </c>
      <c r="G392" s="142" t="s">
        <v>131</v>
      </c>
      <c r="H392" s="143">
        <v>338</v>
      </c>
      <c r="I392" s="144"/>
      <c r="J392" s="144">
        <f>ROUND(I392*H392,2)</f>
        <v>0</v>
      </c>
      <c r="K392" s="141" t="s">
        <v>282</v>
      </c>
      <c r="L392" s="145"/>
      <c r="M392" s="146" t="s">
        <v>1</v>
      </c>
      <c r="N392" s="147" t="s">
        <v>37</v>
      </c>
      <c r="O392" s="132">
        <v>0</v>
      </c>
      <c r="P392" s="132">
        <f>O392*H392</f>
        <v>0</v>
      </c>
      <c r="Q392" s="132">
        <v>0</v>
      </c>
      <c r="R392" s="132">
        <f>Q392*H392</f>
        <v>0</v>
      </c>
      <c r="S392" s="132">
        <v>0</v>
      </c>
      <c r="T392" s="133">
        <f>S392*H392</f>
        <v>0</v>
      </c>
      <c r="AR392" s="134" t="s">
        <v>132</v>
      </c>
      <c r="AT392" s="134" t="s">
        <v>136</v>
      </c>
      <c r="AU392" s="134" t="s">
        <v>82</v>
      </c>
      <c r="AY392" s="13" t="s">
        <v>125</v>
      </c>
      <c r="BE392" s="135">
        <f>IF(N392="základní",J392,0)</f>
        <v>0</v>
      </c>
      <c r="BF392" s="135">
        <f>IF(N392="snížená",J392,0)</f>
        <v>0</v>
      </c>
      <c r="BG392" s="135">
        <f>IF(N392="zákl. přenesená",J392,0)</f>
        <v>0</v>
      </c>
      <c r="BH392" s="135">
        <f>IF(N392="sníž. přenesená",J392,0)</f>
        <v>0</v>
      </c>
      <c r="BI392" s="135">
        <f>IF(N392="nulová",J392,0)</f>
        <v>0</v>
      </c>
      <c r="BJ392" s="13" t="s">
        <v>80</v>
      </c>
      <c r="BK392" s="135">
        <f>ROUND(I392*H392,2)</f>
        <v>0</v>
      </c>
      <c r="BL392" s="13" t="s">
        <v>132</v>
      </c>
      <c r="BM392" s="134" t="s">
        <v>572</v>
      </c>
    </row>
    <row r="393" spans="2:65" s="1" customFormat="1" ht="19.5" x14ac:dyDescent="0.2">
      <c r="B393" s="25"/>
      <c r="D393" s="136" t="s">
        <v>134</v>
      </c>
      <c r="F393" s="137" t="s">
        <v>571</v>
      </c>
      <c r="L393" s="25"/>
      <c r="M393" s="138"/>
      <c r="T393" s="49"/>
      <c r="AT393" s="13" t="s">
        <v>134</v>
      </c>
      <c r="AU393" s="13" t="s">
        <v>82</v>
      </c>
    </row>
    <row r="394" spans="2:65" s="1" customFormat="1" ht="19.5" x14ac:dyDescent="0.2">
      <c r="B394" s="25"/>
      <c r="D394" s="136" t="s">
        <v>150</v>
      </c>
      <c r="F394" s="148" t="s">
        <v>302</v>
      </c>
      <c r="L394" s="25"/>
      <c r="M394" s="138"/>
      <c r="T394" s="49"/>
      <c r="AT394" s="13" t="s">
        <v>150</v>
      </c>
      <c r="AU394" s="13" t="s">
        <v>82</v>
      </c>
    </row>
    <row r="395" spans="2:65" s="1" customFormat="1" ht="16.5" customHeight="1" x14ac:dyDescent="0.2">
      <c r="B395" s="25"/>
      <c r="C395" s="124" t="s">
        <v>573</v>
      </c>
      <c r="D395" s="124" t="s">
        <v>128</v>
      </c>
      <c r="E395" s="125" t="s">
        <v>574</v>
      </c>
      <c r="F395" s="126" t="s">
        <v>575</v>
      </c>
      <c r="G395" s="127" t="s">
        <v>131</v>
      </c>
      <c r="H395" s="128">
        <v>70</v>
      </c>
      <c r="I395" s="129"/>
      <c r="J395" s="129">
        <f>ROUND(I395*H395,2)</f>
        <v>0</v>
      </c>
      <c r="K395" s="126" t="s">
        <v>282</v>
      </c>
      <c r="L395" s="25"/>
      <c r="M395" s="130" t="s">
        <v>1</v>
      </c>
      <c r="N395" s="131" t="s">
        <v>37</v>
      </c>
      <c r="O395" s="132">
        <v>0</v>
      </c>
      <c r="P395" s="132">
        <f>O395*H395</f>
        <v>0</v>
      </c>
      <c r="Q395" s="132">
        <v>0</v>
      </c>
      <c r="R395" s="132">
        <f>Q395*H395</f>
        <v>0</v>
      </c>
      <c r="S395" s="132">
        <v>0</v>
      </c>
      <c r="T395" s="133">
        <f>S395*H395</f>
        <v>0</v>
      </c>
      <c r="AR395" s="134" t="s">
        <v>132</v>
      </c>
      <c r="AT395" s="134" t="s">
        <v>128</v>
      </c>
      <c r="AU395" s="134" t="s">
        <v>82</v>
      </c>
      <c r="AY395" s="13" t="s">
        <v>125</v>
      </c>
      <c r="BE395" s="135">
        <f>IF(N395="základní",J395,0)</f>
        <v>0</v>
      </c>
      <c r="BF395" s="135">
        <f>IF(N395="snížená",J395,0)</f>
        <v>0</v>
      </c>
      <c r="BG395" s="135">
        <f>IF(N395="zákl. přenesená",J395,0)</f>
        <v>0</v>
      </c>
      <c r="BH395" s="135">
        <f>IF(N395="sníž. přenesená",J395,0)</f>
        <v>0</v>
      </c>
      <c r="BI395" s="135">
        <f>IF(N395="nulová",J395,0)</f>
        <v>0</v>
      </c>
      <c r="BJ395" s="13" t="s">
        <v>80</v>
      </c>
      <c r="BK395" s="135">
        <f>ROUND(I395*H395,2)</f>
        <v>0</v>
      </c>
      <c r="BL395" s="13" t="s">
        <v>132</v>
      </c>
      <c r="BM395" s="134" t="s">
        <v>576</v>
      </c>
    </row>
    <row r="396" spans="2:65" s="1" customFormat="1" x14ac:dyDescent="0.2">
      <c r="B396" s="25"/>
      <c r="D396" s="136" t="s">
        <v>134</v>
      </c>
      <c r="F396" s="137" t="s">
        <v>575</v>
      </c>
      <c r="L396" s="25"/>
      <c r="M396" s="138"/>
      <c r="T396" s="49"/>
      <c r="AT396" s="13" t="s">
        <v>134</v>
      </c>
      <c r="AU396" s="13" t="s">
        <v>82</v>
      </c>
    </row>
    <row r="397" spans="2:65" s="1" customFormat="1" ht="24.2" customHeight="1" x14ac:dyDescent="0.2">
      <c r="B397" s="25"/>
      <c r="C397" s="139" t="s">
        <v>577</v>
      </c>
      <c r="D397" s="139" t="s">
        <v>136</v>
      </c>
      <c r="E397" s="140" t="s">
        <v>578</v>
      </c>
      <c r="F397" s="141" t="s">
        <v>579</v>
      </c>
      <c r="G397" s="142" t="s">
        <v>131</v>
      </c>
      <c r="H397" s="143">
        <v>70</v>
      </c>
      <c r="I397" s="144"/>
      <c r="J397" s="144">
        <f>ROUND(I397*H397,2)</f>
        <v>0</v>
      </c>
      <c r="K397" s="141" t="s">
        <v>282</v>
      </c>
      <c r="L397" s="145"/>
      <c r="M397" s="146" t="s">
        <v>1</v>
      </c>
      <c r="N397" s="147" t="s">
        <v>37</v>
      </c>
      <c r="O397" s="132">
        <v>0</v>
      </c>
      <c r="P397" s="132">
        <f>O397*H397</f>
        <v>0</v>
      </c>
      <c r="Q397" s="132">
        <v>0</v>
      </c>
      <c r="R397" s="132">
        <f>Q397*H397</f>
        <v>0</v>
      </c>
      <c r="S397" s="132">
        <v>0</v>
      </c>
      <c r="T397" s="133">
        <f>S397*H397</f>
        <v>0</v>
      </c>
      <c r="AR397" s="134" t="s">
        <v>132</v>
      </c>
      <c r="AT397" s="134" t="s">
        <v>136</v>
      </c>
      <c r="AU397" s="134" t="s">
        <v>82</v>
      </c>
      <c r="AY397" s="13" t="s">
        <v>125</v>
      </c>
      <c r="BE397" s="135">
        <f>IF(N397="základní",J397,0)</f>
        <v>0</v>
      </c>
      <c r="BF397" s="135">
        <f>IF(N397="snížená",J397,0)</f>
        <v>0</v>
      </c>
      <c r="BG397" s="135">
        <f>IF(N397="zákl. přenesená",J397,0)</f>
        <v>0</v>
      </c>
      <c r="BH397" s="135">
        <f>IF(N397="sníž. přenesená",J397,0)</f>
        <v>0</v>
      </c>
      <c r="BI397" s="135">
        <f>IF(N397="nulová",J397,0)</f>
        <v>0</v>
      </c>
      <c r="BJ397" s="13" t="s">
        <v>80</v>
      </c>
      <c r="BK397" s="135">
        <f>ROUND(I397*H397,2)</f>
        <v>0</v>
      </c>
      <c r="BL397" s="13" t="s">
        <v>132</v>
      </c>
      <c r="BM397" s="134" t="s">
        <v>580</v>
      </c>
    </row>
    <row r="398" spans="2:65" s="1" customFormat="1" x14ac:dyDescent="0.2">
      <c r="B398" s="25"/>
      <c r="D398" s="136" t="s">
        <v>134</v>
      </c>
      <c r="F398" s="137" t="s">
        <v>579</v>
      </c>
      <c r="L398" s="25"/>
      <c r="M398" s="138"/>
      <c r="T398" s="49"/>
      <c r="AT398" s="13" t="s">
        <v>134</v>
      </c>
      <c r="AU398" s="13" t="s">
        <v>82</v>
      </c>
    </row>
    <row r="399" spans="2:65" s="1" customFormat="1" ht="19.5" x14ac:dyDescent="0.2">
      <c r="B399" s="25"/>
      <c r="D399" s="136" t="s">
        <v>150</v>
      </c>
      <c r="F399" s="148" t="s">
        <v>302</v>
      </c>
      <c r="L399" s="25"/>
      <c r="M399" s="138"/>
      <c r="T399" s="49"/>
      <c r="AT399" s="13" t="s">
        <v>150</v>
      </c>
      <c r="AU399" s="13" t="s">
        <v>82</v>
      </c>
    </row>
    <row r="400" spans="2:65" s="1" customFormat="1" ht="16.5" customHeight="1" x14ac:dyDescent="0.2">
      <c r="B400" s="25"/>
      <c r="C400" s="124" t="s">
        <v>581</v>
      </c>
      <c r="D400" s="124" t="s">
        <v>128</v>
      </c>
      <c r="E400" s="125" t="s">
        <v>582</v>
      </c>
      <c r="F400" s="126" t="s">
        <v>583</v>
      </c>
      <c r="G400" s="127" t="s">
        <v>131</v>
      </c>
      <c r="H400" s="128">
        <v>107</v>
      </c>
      <c r="I400" s="129"/>
      <c r="J400" s="129">
        <f>ROUND(I400*H400,2)</f>
        <v>0</v>
      </c>
      <c r="K400" s="126" t="s">
        <v>282</v>
      </c>
      <c r="L400" s="25"/>
      <c r="M400" s="130" t="s">
        <v>1</v>
      </c>
      <c r="N400" s="131" t="s">
        <v>37</v>
      </c>
      <c r="O400" s="132">
        <v>0</v>
      </c>
      <c r="P400" s="132">
        <f>O400*H400</f>
        <v>0</v>
      </c>
      <c r="Q400" s="132">
        <v>0</v>
      </c>
      <c r="R400" s="132">
        <f>Q400*H400</f>
        <v>0</v>
      </c>
      <c r="S400" s="132">
        <v>0</v>
      </c>
      <c r="T400" s="133">
        <f>S400*H400</f>
        <v>0</v>
      </c>
      <c r="AR400" s="134" t="s">
        <v>132</v>
      </c>
      <c r="AT400" s="134" t="s">
        <v>128</v>
      </c>
      <c r="AU400" s="134" t="s">
        <v>82</v>
      </c>
      <c r="AY400" s="13" t="s">
        <v>125</v>
      </c>
      <c r="BE400" s="135">
        <f>IF(N400="základní",J400,0)</f>
        <v>0</v>
      </c>
      <c r="BF400" s="135">
        <f>IF(N400="snížená",J400,0)</f>
        <v>0</v>
      </c>
      <c r="BG400" s="135">
        <f>IF(N400="zákl. přenesená",J400,0)</f>
        <v>0</v>
      </c>
      <c r="BH400" s="135">
        <f>IF(N400="sníž. přenesená",J400,0)</f>
        <v>0</v>
      </c>
      <c r="BI400" s="135">
        <f>IF(N400="nulová",J400,0)</f>
        <v>0</v>
      </c>
      <c r="BJ400" s="13" t="s">
        <v>80</v>
      </c>
      <c r="BK400" s="135">
        <f>ROUND(I400*H400,2)</f>
        <v>0</v>
      </c>
      <c r="BL400" s="13" t="s">
        <v>132</v>
      </c>
      <c r="BM400" s="134" t="s">
        <v>584</v>
      </c>
    </row>
    <row r="401" spans="2:65" s="1" customFormat="1" x14ac:dyDescent="0.2">
      <c r="B401" s="25"/>
      <c r="D401" s="136" t="s">
        <v>134</v>
      </c>
      <c r="F401" s="137" t="s">
        <v>583</v>
      </c>
      <c r="L401" s="25"/>
      <c r="M401" s="138"/>
      <c r="T401" s="49"/>
      <c r="AT401" s="13" t="s">
        <v>134</v>
      </c>
      <c r="AU401" s="13" t="s">
        <v>82</v>
      </c>
    </row>
    <row r="402" spans="2:65" s="1" customFormat="1" ht="24.2" customHeight="1" x14ac:dyDescent="0.2">
      <c r="B402" s="25"/>
      <c r="C402" s="139" t="s">
        <v>585</v>
      </c>
      <c r="D402" s="139" t="s">
        <v>136</v>
      </c>
      <c r="E402" s="140" t="s">
        <v>586</v>
      </c>
      <c r="F402" s="141" t="s">
        <v>587</v>
      </c>
      <c r="G402" s="142" t="s">
        <v>131</v>
      </c>
      <c r="H402" s="143">
        <v>107</v>
      </c>
      <c r="I402" s="144"/>
      <c r="J402" s="144">
        <f>ROUND(I402*H402,2)</f>
        <v>0</v>
      </c>
      <c r="K402" s="141" t="s">
        <v>282</v>
      </c>
      <c r="L402" s="145"/>
      <c r="M402" s="146" t="s">
        <v>1</v>
      </c>
      <c r="N402" s="147" t="s">
        <v>37</v>
      </c>
      <c r="O402" s="132">
        <v>0</v>
      </c>
      <c r="P402" s="132">
        <f>O402*H402</f>
        <v>0</v>
      </c>
      <c r="Q402" s="132">
        <v>0</v>
      </c>
      <c r="R402" s="132">
        <f>Q402*H402</f>
        <v>0</v>
      </c>
      <c r="S402" s="132">
        <v>0</v>
      </c>
      <c r="T402" s="133">
        <f>S402*H402</f>
        <v>0</v>
      </c>
      <c r="AR402" s="134" t="s">
        <v>132</v>
      </c>
      <c r="AT402" s="134" t="s">
        <v>136</v>
      </c>
      <c r="AU402" s="134" t="s">
        <v>82</v>
      </c>
      <c r="AY402" s="13" t="s">
        <v>125</v>
      </c>
      <c r="BE402" s="135">
        <f>IF(N402="základní",J402,0)</f>
        <v>0</v>
      </c>
      <c r="BF402" s="135">
        <f>IF(N402="snížená",J402,0)</f>
        <v>0</v>
      </c>
      <c r="BG402" s="135">
        <f>IF(N402="zákl. přenesená",J402,0)</f>
        <v>0</v>
      </c>
      <c r="BH402" s="135">
        <f>IF(N402="sníž. přenesená",J402,0)</f>
        <v>0</v>
      </c>
      <c r="BI402" s="135">
        <f>IF(N402="nulová",J402,0)</f>
        <v>0</v>
      </c>
      <c r="BJ402" s="13" t="s">
        <v>80</v>
      </c>
      <c r="BK402" s="135">
        <f>ROUND(I402*H402,2)</f>
        <v>0</v>
      </c>
      <c r="BL402" s="13" t="s">
        <v>132</v>
      </c>
      <c r="BM402" s="134" t="s">
        <v>588</v>
      </c>
    </row>
    <row r="403" spans="2:65" s="1" customFormat="1" x14ac:dyDescent="0.2">
      <c r="B403" s="25"/>
      <c r="D403" s="136" t="s">
        <v>134</v>
      </c>
      <c r="F403" s="137" t="s">
        <v>587</v>
      </c>
      <c r="L403" s="25"/>
      <c r="M403" s="138"/>
      <c r="T403" s="49"/>
      <c r="AT403" s="13" t="s">
        <v>134</v>
      </c>
      <c r="AU403" s="13" t="s">
        <v>82</v>
      </c>
    </row>
    <row r="404" spans="2:65" s="1" customFormat="1" ht="19.5" x14ac:dyDescent="0.2">
      <c r="B404" s="25"/>
      <c r="D404" s="136" t="s">
        <v>150</v>
      </c>
      <c r="F404" s="148" t="s">
        <v>302</v>
      </c>
      <c r="L404" s="25"/>
      <c r="M404" s="138"/>
      <c r="T404" s="49"/>
      <c r="AT404" s="13" t="s">
        <v>150</v>
      </c>
      <c r="AU404" s="13" t="s">
        <v>82</v>
      </c>
    </row>
    <row r="405" spans="2:65" s="1" customFormat="1" ht="16.5" customHeight="1" x14ac:dyDescent="0.2">
      <c r="B405" s="25"/>
      <c r="C405" s="124" t="s">
        <v>589</v>
      </c>
      <c r="D405" s="124" t="s">
        <v>128</v>
      </c>
      <c r="E405" s="125" t="s">
        <v>590</v>
      </c>
      <c r="F405" s="126" t="s">
        <v>591</v>
      </c>
      <c r="G405" s="127" t="s">
        <v>131</v>
      </c>
      <c r="H405" s="128">
        <v>4</v>
      </c>
      <c r="I405" s="129"/>
      <c r="J405" s="129">
        <f>ROUND(I405*H405,2)</f>
        <v>0</v>
      </c>
      <c r="K405" s="126" t="s">
        <v>282</v>
      </c>
      <c r="L405" s="25"/>
      <c r="M405" s="130" t="s">
        <v>1</v>
      </c>
      <c r="N405" s="131" t="s">
        <v>37</v>
      </c>
      <c r="O405" s="132">
        <v>0</v>
      </c>
      <c r="P405" s="132">
        <f>O405*H405</f>
        <v>0</v>
      </c>
      <c r="Q405" s="132">
        <v>0</v>
      </c>
      <c r="R405" s="132">
        <f>Q405*H405</f>
        <v>0</v>
      </c>
      <c r="S405" s="132">
        <v>0</v>
      </c>
      <c r="T405" s="133">
        <f>S405*H405</f>
        <v>0</v>
      </c>
      <c r="AR405" s="134" t="s">
        <v>132</v>
      </c>
      <c r="AT405" s="134" t="s">
        <v>128</v>
      </c>
      <c r="AU405" s="134" t="s">
        <v>82</v>
      </c>
      <c r="AY405" s="13" t="s">
        <v>125</v>
      </c>
      <c r="BE405" s="135">
        <f>IF(N405="základní",J405,0)</f>
        <v>0</v>
      </c>
      <c r="BF405" s="135">
        <f>IF(N405="snížená",J405,0)</f>
        <v>0</v>
      </c>
      <c r="BG405" s="135">
        <f>IF(N405="zákl. přenesená",J405,0)</f>
        <v>0</v>
      </c>
      <c r="BH405" s="135">
        <f>IF(N405="sníž. přenesená",J405,0)</f>
        <v>0</v>
      </c>
      <c r="BI405" s="135">
        <f>IF(N405="nulová",J405,0)</f>
        <v>0</v>
      </c>
      <c r="BJ405" s="13" t="s">
        <v>80</v>
      </c>
      <c r="BK405" s="135">
        <f>ROUND(I405*H405,2)</f>
        <v>0</v>
      </c>
      <c r="BL405" s="13" t="s">
        <v>132</v>
      </c>
      <c r="BM405" s="134" t="s">
        <v>592</v>
      </c>
    </row>
    <row r="406" spans="2:65" s="1" customFormat="1" x14ac:dyDescent="0.2">
      <c r="B406" s="25"/>
      <c r="D406" s="136" t="s">
        <v>134</v>
      </c>
      <c r="F406" s="137" t="s">
        <v>591</v>
      </c>
      <c r="L406" s="25"/>
      <c r="M406" s="138"/>
      <c r="T406" s="49"/>
      <c r="AT406" s="13" t="s">
        <v>134</v>
      </c>
      <c r="AU406" s="13" t="s">
        <v>82</v>
      </c>
    </row>
    <row r="407" spans="2:65" s="1" customFormat="1" ht="24.2" customHeight="1" x14ac:dyDescent="0.2">
      <c r="B407" s="25"/>
      <c r="C407" s="139" t="s">
        <v>593</v>
      </c>
      <c r="D407" s="139" t="s">
        <v>136</v>
      </c>
      <c r="E407" s="140" t="s">
        <v>594</v>
      </c>
      <c r="F407" s="141" t="s">
        <v>595</v>
      </c>
      <c r="G407" s="142" t="s">
        <v>131</v>
      </c>
      <c r="H407" s="143">
        <v>4</v>
      </c>
      <c r="I407" s="144"/>
      <c r="J407" s="144">
        <f>ROUND(I407*H407,2)</f>
        <v>0</v>
      </c>
      <c r="K407" s="141" t="s">
        <v>282</v>
      </c>
      <c r="L407" s="145"/>
      <c r="M407" s="146" t="s">
        <v>1</v>
      </c>
      <c r="N407" s="147" t="s">
        <v>37</v>
      </c>
      <c r="O407" s="132">
        <v>0</v>
      </c>
      <c r="P407" s="132">
        <f>O407*H407</f>
        <v>0</v>
      </c>
      <c r="Q407" s="132">
        <v>0</v>
      </c>
      <c r="R407" s="132">
        <f>Q407*H407</f>
        <v>0</v>
      </c>
      <c r="S407" s="132">
        <v>0</v>
      </c>
      <c r="T407" s="133">
        <f>S407*H407</f>
        <v>0</v>
      </c>
      <c r="AR407" s="134" t="s">
        <v>132</v>
      </c>
      <c r="AT407" s="134" t="s">
        <v>136</v>
      </c>
      <c r="AU407" s="134" t="s">
        <v>82</v>
      </c>
      <c r="AY407" s="13" t="s">
        <v>125</v>
      </c>
      <c r="BE407" s="135">
        <f>IF(N407="základní",J407,0)</f>
        <v>0</v>
      </c>
      <c r="BF407" s="135">
        <f>IF(N407="snížená",J407,0)</f>
        <v>0</v>
      </c>
      <c r="BG407" s="135">
        <f>IF(N407="zákl. přenesená",J407,0)</f>
        <v>0</v>
      </c>
      <c r="BH407" s="135">
        <f>IF(N407="sníž. přenesená",J407,0)</f>
        <v>0</v>
      </c>
      <c r="BI407" s="135">
        <f>IF(N407="nulová",J407,0)</f>
        <v>0</v>
      </c>
      <c r="BJ407" s="13" t="s">
        <v>80</v>
      </c>
      <c r="BK407" s="135">
        <f>ROUND(I407*H407,2)</f>
        <v>0</v>
      </c>
      <c r="BL407" s="13" t="s">
        <v>132</v>
      </c>
      <c r="BM407" s="134" t="s">
        <v>596</v>
      </c>
    </row>
    <row r="408" spans="2:65" s="1" customFormat="1" x14ac:dyDescent="0.2">
      <c r="B408" s="25"/>
      <c r="D408" s="136" t="s">
        <v>134</v>
      </c>
      <c r="F408" s="137" t="s">
        <v>595</v>
      </c>
      <c r="L408" s="25"/>
      <c r="M408" s="138"/>
      <c r="T408" s="49"/>
      <c r="AT408" s="13" t="s">
        <v>134</v>
      </c>
      <c r="AU408" s="13" t="s">
        <v>82</v>
      </c>
    </row>
    <row r="409" spans="2:65" s="1" customFormat="1" ht="19.5" x14ac:dyDescent="0.2">
      <c r="B409" s="25"/>
      <c r="D409" s="136" t="s">
        <v>150</v>
      </c>
      <c r="F409" s="148" t="s">
        <v>187</v>
      </c>
      <c r="L409" s="25"/>
      <c r="M409" s="138"/>
      <c r="T409" s="49"/>
      <c r="AT409" s="13" t="s">
        <v>150</v>
      </c>
      <c r="AU409" s="13" t="s">
        <v>82</v>
      </c>
    </row>
    <row r="410" spans="2:65" s="1" customFormat="1" ht="24.2" customHeight="1" x14ac:dyDescent="0.2">
      <c r="B410" s="25"/>
      <c r="C410" s="124" t="s">
        <v>597</v>
      </c>
      <c r="D410" s="124" t="s">
        <v>128</v>
      </c>
      <c r="E410" s="125" t="s">
        <v>598</v>
      </c>
      <c r="F410" s="126" t="s">
        <v>599</v>
      </c>
      <c r="G410" s="127" t="s">
        <v>131</v>
      </c>
      <c r="H410" s="128">
        <v>4</v>
      </c>
      <c r="I410" s="129"/>
      <c r="J410" s="129">
        <f>ROUND(I410*H410,2)</f>
        <v>0</v>
      </c>
      <c r="K410" s="126" t="s">
        <v>282</v>
      </c>
      <c r="L410" s="25"/>
      <c r="M410" s="130" t="s">
        <v>1</v>
      </c>
      <c r="N410" s="131" t="s">
        <v>37</v>
      </c>
      <c r="O410" s="132">
        <v>0</v>
      </c>
      <c r="P410" s="132">
        <f>O410*H410</f>
        <v>0</v>
      </c>
      <c r="Q410" s="132">
        <v>0</v>
      </c>
      <c r="R410" s="132">
        <f>Q410*H410</f>
        <v>0</v>
      </c>
      <c r="S410" s="132">
        <v>0</v>
      </c>
      <c r="T410" s="133">
        <f>S410*H410</f>
        <v>0</v>
      </c>
      <c r="AR410" s="134" t="s">
        <v>132</v>
      </c>
      <c r="AT410" s="134" t="s">
        <v>128</v>
      </c>
      <c r="AU410" s="134" t="s">
        <v>82</v>
      </c>
      <c r="AY410" s="13" t="s">
        <v>125</v>
      </c>
      <c r="BE410" s="135">
        <f>IF(N410="základní",J410,0)</f>
        <v>0</v>
      </c>
      <c r="BF410" s="135">
        <f>IF(N410="snížená",J410,0)</f>
        <v>0</v>
      </c>
      <c r="BG410" s="135">
        <f>IF(N410="zákl. přenesená",J410,0)</f>
        <v>0</v>
      </c>
      <c r="BH410" s="135">
        <f>IF(N410="sníž. přenesená",J410,0)</f>
        <v>0</v>
      </c>
      <c r="BI410" s="135">
        <f>IF(N410="nulová",J410,0)</f>
        <v>0</v>
      </c>
      <c r="BJ410" s="13" t="s">
        <v>80</v>
      </c>
      <c r="BK410" s="135">
        <f>ROUND(I410*H410,2)</f>
        <v>0</v>
      </c>
      <c r="BL410" s="13" t="s">
        <v>132</v>
      </c>
      <c r="BM410" s="134" t="s">
        <v>600</v>
      </c>
    </row>
    <row r="411" spans="2:65" s="1" customFormat="1" x14ac:dyDescent="0.2">
      <c r="B411" s="25"/>
      <c r="D411" s="136" t="s">
        <v>134</v>
      </c>
      <c r="F411" s="137" t="s">
        <v>599</v>
      </c>
      <c r="L411" s="25"/>
      <c r="M411" s="138"/>
      <c r="T411" s="49"/>
      <c r="AT411" s="13" t="s">
        <v>134</v>
      </c>
      <c r="AU411" s="13" t="s">
        <v>82</v>
      </c>
    </row>
    <row r="412" spans="2:65" s="1" customFormat="1" ht="24.2" customHeight="1" x14ac:dyDescent="0.2">
      <c r="B412" s="25"/>
      <c r="C412" s="139" t="s">
        <v>601</v>
      </c>
      <c r="D412" s="139" t="s">
        <v>136</v>
      </c>
      <c r="E412" s="140" t="s">
        <v>602</v>
      </c>
      <c r="F412" s="141" t="s">
        <v>603</v>
      </c>
      <c r="G412" s="142" t="s">
        <v>131</v>
      </c>
      <c r="H412" s="143">
        <v>4</v>
      </c>
      <c r="I412" s="144"/>
      <c r="J412" s="144">
        <f>ROUND(I412*H412,2)</f>
        <v>0</v>
      </c>
      <c r="K412" s="141" t="s">
        <v>282</v>
      </c>
      <c r="L412" s="145"/>
      <c r="M412" s="146" t="s">
        <v>1</v>
      </c>
      <c r="N412" s="147" t="s">
        <v>37</v>
      </c>
      <c r="O412" s="132">
        <v>0</v>
      </c>
      <c r="P412" s="132">
        <f>O412*H412</f>
        <v>0</v>
      </c>
      <c r="Q412" s="132">
        <v>0</v>
      </c>
      <c r="R412" s="132">
        <f>Q412*H412</f>
        <v>0</v>
      </c>
      <c r="S412" s="132">
        <v>0</v>
      </c>
      <c r="T412" s="133">
        <f>S412*H412</f>
        <v>0</v>
      </c>
      <c r="AR412" s="134" t="s">
        <v>132</v>
      </c>
      <c r="AT412" s="134" t="s">
        <v>136</v>
      </c>
      <c r="AU412" s="134" t="s">
        <v>82</v>
      </c>
      <c r="AY412" s="13" t="s">
        <v>125</v>
      </c>
      <c r="BE412" s="135">
        <f>IF(N412="základní",J412,0)</f>
        <v>0</v>
      </c>
      <c r="BF412" s="135">
        <f>IF(N412="snížená",J412,0)</f>
        <v>0</v>
      </c>
      <c r="BG412" s="135">
        <f>IF(N412="zákl. přenesená",J412,0)</f>
        <v>0</v>
      </c>
      <c r="BH412" s="135">
        <f>IF(N412="sníž. přenesená",J412,0)</f>
        <v>0</v>
      </c>
      <c r="BI412" s="135">
        <f>IF(N412="nulová",J412,0)</f>
        <v>0</v>
      </c>
      <c r="BJ412" s="13" t="s">
        <v>80</v>
      </c>
      <c r="BK412" s="135">
        <f>ROUND(I412*H412,2)</f>
        <v>0</v>
      </c>
      <c r="BL412" s="13" t="s">
        <v>132</v>
      </c>
      <c r="BM412" s="134" t="s">
        <v>604</v>
      </c>
    </row>
    <row r="413" spans="2:65" s="1" customFormat="1" ht="19.5" x14ac:dyDescent="0.2">
      <c r="B413" s="25"/>
      <c r="D413" s="136" t="s">
        <v>134</v>
      </c>
      <c r="F413" s="137" t="s">
        <v>603</v>
      </c>
      <c r="L413" s="25"/>
      <c r="M413" s="138"/>
      <c r="T413" s="49"/>
      <c r="AT413" s="13" t="s">
        <v>134</v>
      </c>
      <c r="AU413" s="13" t="s">
        <v>82</v>
      </c>
    </row>
    <row r="414" spans="2:65" s="1" customFormat="1" ht="19.5" x14ac:dyDescent="0.2">
      <c r="B414" s="25"/>
      <c r="D414" s="136" t="s">
        <v>150</v>
      </c>
      <c r="F414" s="148" t="s">
        <v>187</v>
      </c>
      <c r="L414" s="25"/>
      <c r="M414" s="138"/>
      <c r="T414" s="49"/>
      <c r="AT414" s="13" t="s">
        <v>150</v>
      </c>
      <c r="AU414" s="13" t="s">
        <v>82</v>
      </c>
    </row>
    <row r="415" spans="2:65" s="1" customFormat="1" ht="16.5" customHeight="1" x14ac:dyDescent="0.2">
      <c r="B415" s="25"/>
      <c r="C415" s="124" t="s">
        <v>605</v>
      </c>
      <c r="D415" s="124" t="s">
        <v>128</v>
      </c>
      <c r="E415" s="125" t="s">
        <v>606</v>
      </c>
      <c r="F415" s="126" t="s">
        <v>607</v>
      </c>
      <c r="G415" s="127" t="s">
        <v>131</v>
      </c>
      <c r="H415" s="128">
        <v>4</v>
      </c>
      <c r="I415" s="129"/>
      <c r="J415" s="129">
        <f>ROUND(I415*H415,2)</f>
        <v>0</v>
      </c>
      <c r="K415" s="126" t="s">
        <v>282</v>
      </c>
      <c r="L415" s="25"/>
      <c r="M415" s="130" t="s">
        <v>1</v>
      </c>
      <c r="N415" s="131" t="s">
        <v>37</v>
      </c>
      <c r="O415" s="132">
        <v>0</v>
      </c>
      <c r="P415" s="132">
        <f>O415*H415</f>
        <v>0</v>
      </c>
      <c r="Q415" s="132">
        <v>0</v>
      </c>
      <c r="R415" s="132">
        <f>Q415*H415</f>
        <v>0</v>
      </c>
      <c r="S415" s="132">
        <v>0</v>
      </c>
      <c r="T415" s="133">
        <f>S415*H415</f>
        <v>0</v>
      </c>
      <c r="AR415" s="134" t="s">
        <v>132</v>
      </c>
      <c r="AT415" s="134" t="s">
        <v>128</v>
      </c>
      <c r="AU415" s="134" t="s">
        <v>82</v>
      </c>
      <c r="AY415" s="13" t="s">
        <v>125</v>
      </c>
      <c r="BE415" s="135">
        <f>IF(N415="základní",J415,0)</f>
        <v>0</v>
      </c>
      <c r="BF415" s="135">
        <f>IF(N415="snížená",J415,0)</f>
        <v>0</v>
      </c>
      <c r="BG415" s="135">
        <f>IF(N415="zákl. přenesená",J415,0)</f>
        <v>0</v>
      </c>
      <c r="BH415" s="135">
        <f>IF(N415="sníž. přenesená",J415,0)</f>
        <v>0</v>
      </c>
      <c r="BI415" s="135">
        <f>IF(N415="nulová",J415,0)</f>
        <v>0</v>
      </c>
      <c r="BJ415" s="13" t="s">
        <v>80</v>
      </c>
      <c r="BK415" s="135">
        <f>ROUND(I415*H415,2)</f>
        <v>0</v>
      </c>
      <c r="BL415" s="13" t="s">
        <v>132</v>
      </c>
      <c r="BM415" s="134" t="s">
        <v>608</v>
      </c>
    </row>
    <row r="416" spans="2:65" s="1" customFormat="1" x14ac:dyDescent="0.2">
      <c r="B416" s="25"/>
      <c r="D416" s="136" t="s">
        <v>134</v>
      </c>
      <c r="F416" s="137" t="s">
        <v>607</v>
      </c>
      <c r="L416" s="25"/>
      <c r="M416" s="138"/>
      <c r="T416" s="49"/>
      <c r="AT416" s="13" t="s">
        <v>134</v>
      </c>
      <c r="AU416" s="13" t="s">
        <v>82</v>
      </c>
    </row>
    <row r="417" spans="2:65" s="1" customFormat="1" ht="24.2" customHeight="1" x14ac:dyDescent="0.2">
      <c r="B417" s="25"/>
      <c r="C417" s="139" t="s">
        <v>609</v>
      </c>
      <c r="D417" s="139" t="s">
        <v>136</v>
      </c>
      <c r="E417" s="140" t="s">
        <v>610</v>
      </c>
      <c r="F417" s="141" t="s">
        <v>611</v>
      </c>
      <c r="G417" s="142" t="s">
        <v>131</v>
      </c>
      <c r="H417" s="143">
        <v>4</v>
      </c>
      <c r="I417" s="144"/>
      <c r="J417" s="144">
        <f>ROUND(I417*H417,2)</f>
        <v>0</v>
      </c>
      <c r="K417" s="141" t="s">
        <v>282</v>
      </c>
      <c r="L417" s="145"/>
      <c r="M417" s="146" t="s">
        <v>1</v>
      </c>
      <c r="N417" s="147" t="s">
        <v>37</v>
      </c>
      <c r="O417" s="132">
        <v>0</v>
      </c>
      <c r="P417" s="132">
        <f>O417*H417</f>
        <v>0</v>
      </c>
      <c r="Q417" s="132">
        <v>0</v>
      </c>
      <c r="R417" s="132">
        <f>Q417*H417</f>
        <v>0</v>
      </c>
      <c r="S417" s="132">
        <v>0</v>
      </c>
      <c r="T417" s="133">
        <f>S417*H417</f>
        <v>0</v>
      </c>
      <c r="AR417" s="134" t="s">
        <v>132</v>
      </c>
      <c r="AT417" s="134" t="s">
        <v>136</v>
      </c>
      <c r="AU417" s="134" t="s">
        <v>82</v>
      </c>
      <c r="AY417" s="13" t="s">
        <v>125</v>
      </c>
      <c r="BE417" s="135">
        <f>IF(N417="základní",J417,0)</f>
        <v>0</v>
      </c>
      <c r="BF417" s="135">
        <f>IF(N417="snížená",J417,0)</f>
        <v>0</v>
      </c>
      <c r="BG417" s="135">
        <f>IF(N417="zákl. přenesená",J417,0)</f>
        <v>0</v>
      </c>
      <c r="BH417" s="135">
        <f>IF(N417="sníž. přenesená",J417,0)</f>
        <v>0</v>
      </c>
      <c r="BI417" s="135">
        <f>IF(N417="nulová",J417,0)</f>
        <v>0</v>
      </c>
      <c r="BJ417" s="13" t="s">
        <v>80</v>
      </c>
      <c r="BK417" s="135">
        <f>ROUND(I417*H417,2)</f>
        <v>0</v>
      </c>
      <c r="BL417" s="13" t="s">
        <v>132</v>
      </c>
      <c r="BM417" s="134" t="s">
        <v>612</v>
      </c>
    </row>
    <row r="418" spans="2:65" s="1" customFormat="1" ht="19.5" x14ac:dyDescent="0.2">
      <c r="B418" s="25"/>
      <c r="D418" s="136" t="s">
        <v>134</v>
      </c>
      <c r="F418" s="137" t="s">
        <v>611</v>
      </c>
      <c r="L418" s="25"/>
      <c r="M418" s="138"/>
      <c r="T418" s="49"/>
      <c r="AT418" s="13" t="s">
        <v>134</v>
      </c>
      <c r="AU418" s="13" t="s">
        <v>82</v>
      </c>
    </row>
    <row r="419" spans="2:65" s="1" customFormat="1" ht="19.5" x14ac:dyDescent="0.2">
      <c r="B419" s="25"/>
      <c r="D419" s="136" t="s">
        <v>150</v>
      </c>
      <c r="F419" s="148" t="s">
        <v>187</v>
      </c>
      <c r="L419" s="25"/>
      <c r="M419" s="138"/>
      <c r="T419" s="49"/>
      <c r="AT419" s="13" t="s">
        <v>150</v>
      </c>
      <c r="AU419" s="13" t="s">
        <v>82</v>
      </c>
    </row>
    <row r="420" spans="2:65" s="1" customFormat="1" ht="21.75" customHeight="1" x14ac:dyDescent="0.2">
      <c r="B420" s="25"/>
      <c r="C420" s="124" t="s">
        <v>613</v>
      </c>
      <c r="D420" s="124" t="s">
        <v>128</v>
      </c>
      <c r="E420" s="125" t="s">
        <v>614</v>
      </c>
      <c r="F420" s="126" t="s">
        <v>615</v>
      </c>
      <c r="G420" s="127" t="s">
        <v>131</v>
      </c>
      <c r="H420" s="128">
        <v>4</v>
      </c>
      <c r="I420" s="129"/>
      <c r="J420" s="129">
        <f>ROUND(I420*H420,2)</f>
        <v>0</v>
      </c>
      <c r="K420" s="126" t="s">
        <v>282</v>
      </c>
      <c r="L420" s="25"/>
      <c r="M420" s="130" t="s">
        <v>1</v>
      </c>
      <c r="N420" s="131" t="s">
        <v>37</v>
      </c>
      <c r="O420" s="132">
        <v>0</v>
      </c>
      <c r="P420" s="132">
        <f>O420*H420</f>
        <v>0</v>
      </c>
      <c r="Q420" s="132">
        <v>0</v>
      </c>
      <c r="R420" s="132">
        <f>Q420*H420</f>
        <v>0</v>
      </c>
      <c r="S420" s="132">
        <v>0</v>
      </c>
      <c r="T420" s="133">
        <f>S420*H420</f>
        <v>0</v>
      </c>
      <c r="AR420" s="134" t="s">
        <v>132</v>
      </c>
      <c r="AT420" s="134" t="s">
        <v>128</v>
      </c>
      <c r="AU420" s="134" t="s">
        <v>82</v>
      </c>
      <c r="AY420" s="13" t="s">
        <v>125</v>
      </c>
      <c r="BE420" s="135">
        <f>IF(N420="základní",J420,0)</f>
        <v>0</v>
      </c>
      <c r="BF420" s="135">
        <f>IF(N420="snížená",J420,0)</f>
        <v>0</v>
      </c>
      <c r="BG420" s="135">
        <f>IF(N420="zákl. přenesená",J420,0)</f>
        <v>0</v>
      </c>
      <c r="BH420" s="135">
        <f>IF(N420="sníž. přenesená",J420,0)</f>
        <v>0</v>
      </c>
      <c r="BI420" s="135">
        <f>IF(N420="nulová",J420,0)</f>
        <v>0</v>
      </c>
      <c r="BJ420" s="13" t="s">
        <v>80</v>
      </c>
      <c r="BK420" s="135">
        <f>ROUND(I420*H420,2)</f>
        <v>0</v>
      </c>
      <c r="BL420" s="13" t="s">
        <v>132</v>
      </c>
      <c r="BM420" s="134" t="s">
        <v>616</v>
      </c>
    </row>
    <row r="421" spans="2:65" s="1" customFormat="1" x14ac:dyDescent="0.2">
      <c r="B421" s="25"/>
      <c r="D421" s="136" t="s">
        <v>134</v>
      </c>
      <c r="F421" s="137" t="s">
        <v>615</v>
      </c>
      <c r="L421" s="25"/>
      <c r="M421" s="138"/>
      <c r="T421" s="49"/>
      <c r="AT421" s="13" t="s">
        <v>134</v>
      </c>
      <c r="AU421" s="13" t="s">
        <v>82</v>
      </c>
    </row>
    <row r="422" spans="2:65" s="1" customFormat="1" ht="24.2" customHeight="1" x14ac:dyDescent="0.2">
      <c r="B422" s="25"/>
      <c r="C422" s="139" t="s">
        <v>617</v>
      </c>
      <c r="D422" s="139" t="s">
        <v>136</v>
      </c>
      <c r="E422" s="140" t="s">
        <v>618</v>
      </c>
      <c r="F422" s="141" t="s">
        <v>619</v>
      </c>
      <c r="G422" s="142" t="s">
        <v>131</v>
      </c>
      <c r="H422" s="143">
        <v>4</v>
      </c>
      <c r="I422" s="144"/>
      <c r="J422" s="144">
        <f>ROUND(I422*H422,2)</f>
        <v>0</v>
      </c>
      <c r="K422" s="141" t="s">
        <v>282</v>
      </c>
      <c r="L422" s="145"/>
      <c r="M422" s="146" t="s">
        <v>1</v>
      </c>
      <c r="N422" s="147" t="s">
        <v>37</v>
      </c>
      <c r="O422" s="132">
        <v>0</v>
      </c>
      <c r="P422" s="132">
        <f>O422*H422</f>
        <v>0</v>
      </c>
      <c r="Q422" s="132">
        <v>0</v>
      </c>
      <c r="R422" s="132">
        <f>Q422*H422</f>
        <v>0</v>
      </c>
      <c r="S422" s="132">
        <v>0</v>
      </c>
      <c r="T422" s="133">
        <f>S422*H422</f>
        <v>0</v>
      </c>
      <c r="AR422" s="134" t="s">
        <v>132</v>
      </c>
      <c r="AT422" s="134" t="s">
        <v>136</v>
      </c>
      <c r="AU422" s="134" t="s">
        <v>82</v>
      </c>
      <c r="AY422" s="13" t="s">
        <v>125</v>
      </c>
      <c r="BE422" s="135">
        <f>IF(N422="základní",J422,0)</f>
        <v>0</v>
      </c>
      <c r="BF422" s="135">
        <f>IF(N422="snížená",J422,0)</f>
        <v>0</v>
      </c>
      <c r="BG422" s="135">
        <f>IF(N422="zákl. přenesená",J422,0)</f>
        <v>0</v>
      </c>
      <c r="BH422" s="135">
        <f>IF(N422="sníž. přenesená",J422,0)</f>
        <v>0</v>
      </c>
      <c r="BI422" s="135">
        <f>IF(N422="nulová",J422,0)</f>
        <v>0</v>
      </c>
      <c r="BJ422" s="13" t="s">
        <v>80</v>
      </c>
      <c r="BK422" s="135">
        <f>ROUND(I422*H422,2)</f>
        <v>0</v>
      </c>
      <c r="BL422" s="13" t="s">
        <v>132</v>
      </c>
      <c r="BM422" s="134" t="s">
        <v>620</v>
      </c>
    </row>
    <row r="423" spans="2:65" s="1" customFormat="1" ht="19.5" x14ac:dyDescent="0.2">
      <c r="B423" s="25"/>
      <c r="D423" s="136" t="s">
        <v>134</v>
      </c>
      <c r="F423" s="137" t="s">
        <v>619</v>
      </c>
      <c r="L423" s="25"/>
      <c r="M423" s="138"/>
      <c r="T423" s="49"/>
      <c r="AT423" s="13" t="s">
        <v>134</v>
      </c>
      <c r="AU423" s="13" t="s">
        <v>82</v>
      </c>
    </row>
    <row r="424" spans="2:65" s="1" customFormat="1" ht="19.5" x14ac:dyDescent="0.2">
      <c r="B424" s="25"/>
      <c r="D424" s="136" t="s">
        <v>150</v>
      </c>
      <c r="F424" s="148" t="s">
        <v>522</v>
      </c>
      <c r="L424" s="25"/>
      <c r="M424" s="138"/>
      <c r="T424" s="49"/>
      <c r="AT424" s="13" t="s">
        <v>150</v>
      </c>
      <c r="AU424" s="13" t="s">
        <v>82</v>
      </c>
    </row>
    <row r="425" spans="2:65" s="1" customFormat="1" ht="21.75" customHeight="1" x14ac:dyDescent="0.2">
      <c r="B425" s="25"/>
      <c r="C425" s="124" t="s">
        <v>621</v>
      </c>
      <c r="D425" s="124" t="s">
        <v>128</v>
      </c>
      <c r="E425" s="125" t="s">
        <v>622</v>
      </c>
      <c r="F425" s="126" t="s">
        <v>623</v>
      </c>
      <c r="G425" s="127" t="s">
        <v>131</v>
      </c>
      <c r="H425" s="128">
        <v>4</v>
      </c>
      <c r="I425" s="129"/>
      <c r="J425" s="129">
        <f>ROUND(I425*H425,2)</f>
        <v>0</v>
      </c>
      <c r="K425" s="126" t="s">
        <v>282</v>
      </c>
      <c r="L425" s="25"/>
      <c r="M425" s="130" t="s">
        <v>1</v>
      </c>
      <c r="N425" s="131" t="s">
        <v>37</v>
      </c>
      <c r="O425" s="132">
        <v>0</v>
      </c>
      <c r="P425" s="132">
        <f>O425*H425</f>
        <v>0</v>
      </c>
      <c r="Q425" s="132">
        <v>0</v>
      </c>
      <c r="R425" s="132">
        <f>Q425*H425</f>
        <v>0</v>
      </c>
      <c r="S425" s="132">
        <v>0</v>
      </c>
      <c r="T425" s="133">
        <f>S425*H425</f>
        <v>0</v>
      </c>
      <c r="AR425" s="134" t="s">
        <v>132</v>
      </c>
      <c r="AT425" s="134" t="s">
        <v>128</v>
      </c>
      <c r="AU425" s="134" t="s">
        <v>82</v>
      </c>
      <c r="AY425" s="13" t="s">
        <v>125</v>
      </c>
      <c r="BE425" s="135">
        <f>IF(N425="základní",J425,0)</f>
        <v>0</v>
      </c>
      <c r="BF425" s="135">
        <f>IF(N425="snížená",J425,0)</f>
        <v>0</v>
      </c>
      <c r="BG425" s="135">
        <f>IF(N425="zákl. přenesená",J425,0)</f>
        <v>0</v>
      </c>
      <c r="BH425" s="135">
        <f>IF(N425="sníž. přenesená",J425,0)</f>
        <v>0</v>
      </c>
      <c r="BI425" s="135">
        <f>IF(N425="nulová",J425,0)</f>
        <v>0</v>
      </c>
      <c r="BJ425" s="13" t="s">
        <v>80</v>
      </c>
      <c r="BK425" s="135">
        <f>ROUND(I425*H425,2)</f>
        <v>0</v>
      </c>
      <c r="BL425" s="13" t="s">
        <v>132</v>
      </c>
      <c r="BM425" s="134" t="s">
        <v>624</v>
      </c>
    </row>
    <row r="426" spans="2:65" s="1" customFormat="1" x14ac:dyDescent="0.2">
      <c r="B426" s="25"/>
      <c r="D426" s="136" t="s">
        <v>134</v>
      </c>
      <c r="F426" s="137" t="s">
        <v>623</v>
      </c>
      <c r="L426" s="25"/>
      <c r="M426" s="138"/>
      <c r="T426" s="49"/>
      <c r="AT426" s="13" t="s">
        <v>134</v>
      </c>
      <c r="AU426" s="13" t="s">
        <v>82</v>
      </c>
    </row>
    <row r="427" spans="2:65" s="1" customFormat="1" ht="24.2" customHeight="1" x14ac:dyDescent="0.2">
      <c r="B427" s="25"/>
      <c r="C427" s="139" t="s">
        <v>625</v>
      </c>
      <c r="D427" s="139" t="s">
        <v>136</v>
      </c>
      <c r="E427" s="140" t="s">
        <v>626</v>
      </c>
      <c r="F427" s="141" t="s">
        <v>627</v>
      </c>
      <c r="G427" s="142" t="s">
        <v>131</v>
      </c>
      <c r="H427" s="143">
        <v>4</v>
      </c>
      <c r="I427" s="144"/>
      <c r="J427" s="144">
        <f>ROUND(I427*H427,2)</f>
        <v>0</v>
      </c>
      <c r="K427" s="141" t="s">
        <v>282</v>
      </c>
      <c r="L427" s="145"/>
      <c r="M427" s="146" t="s">
        <v>1</v>
      </c>
      <c r="N427" s="147" t="s">
        <v>37</v>
      </c>
      <c r="O427" s="132">
        <v>0</v>
      </c>
      <c r="P427" s="132">
        <f>O427*H427</f>
        <v>0</v>
      </c>
      <c r="Q427" s="132">
        <v>0</v>
      </c>
      <c r="R427" s="132">
        <f>Q427*H427</f>
        <v>0</v>
      </c>
      <c r="S427" s="132">
        <v>0</v>
      </c>
      <c r="T427" s="133">
        <f>S427*H427</f>
        <v>0</v>
      </c>
      <c r="AR427" s="134" t="s">
        <v>132</v>
      </c>
      <c r="AT427" s="134" t="s">
        <v>136</v>
      </c>
      <c r="AU427" s="134" t="s">
        <v>82</v>
      </c>
      <c r="AY427" s="13" t="s">
        <v>125</v>
      </c>
      <c r="BE427" s="135">
        <f>IF(N427="základní",J427,0)</f>
        <v>0</v>
      </c>
      <c r="BF427" s="135">
        <f>IF(N427="snížená",J427,0)</f>
        <v>0</v>
      </c>
      <c r="BG427" s="135">
        <f>IF(N427="zákl. přenesená",J427,0)</f>
        <v>0</v>
      </c>
      <c r="BH427" s="135">
        <f>IF(N427="sníž. přenesená",J427,0)</f>
        <v>0</v>
      </c>
      <c r="BI427" s="135">
        <f>IF(N427="nulová",J427,0)</f>
        <v>0</v>
      </c>
      <c r="BJ427" s="13" t="s">
        <v>80</v>
      </c>
      <c r="BK427" s="135">
        <f>ROUND(I427*H427,2)</f>
        <v>0</v>
      </c>
      <c r="BL427" s="13" t="s">
        <v>132</v>
      </c>
      <c r="BM427" s="134" t="s">
        <v>628</v>
      </c>
    </row>
    <row r="428" spans="2:65" s="1" customFormat="1" x14ac:dyDescent="0.2">
      <c r="B428" s="25"/>
      <c r="D428" s="136" t="s">
        <v>134</v>
      </c>
      <c r="F428" s="137" t="s">
        <v>627</v>
      </c>
      <c r="L428" s="25"/>
      <c r="M428" s="138"/>
      <c r="T428" s="49"/>
      <c r="AT428" s="13" t="s">
        <v>134</v>
      </c>
      <c r="AU428" s="13" t="s">
        <v>82</v>
      </c>
    </row>
    <row r="429" spans="2:65" s="1" customFormat="1" ht="19.5" x14ac:dyDescent="0.2">
      <c r="B429" s="25"/>
      <c r="D429" s="136" t="s">
        <v>150</v>
      </c>
      <c r="F429" s="148" t="s">
        <v>522</v>
      </c>
      <c r="L429" s="25"/>
      <c r="M429" s="138"/>
      <c r="T429" s="49"/>
      <c r="AT429" s="13" t="s">
        <v>150</v>
      </c>
      <c r="AU429" s="13" t="s">
        <v>82</v>
      </c>
    </row>
    <row r="430" spans="2:65" s="1" customFormat="1" ht="24.2" customHeight="1" x14ac:dyDescent="0.2">
      <c r="B430" s="25"/>
      <c r="C430" s="139" t="s">
        <v>629</v>
      </c>
      <c r="D430" s="139" t="s">
        <v>136</v>
      </c>
      <c r="E430" s="140" t="s">
        <v>630</v>
      </c>
      <c r="F430" s="141" t="s">
        <v>631</v>
      </c>
      <c r="G430" s="142" t="s">
        <v>131</v>
      </c>
      <c r="H430" s="143">
        <v>4</v>
      </c>
      <c r="I430" s="144"/>
      <c r="J430" s="144">
        <f>ROUND(I430*H430,2)</f>
        <v>0</v>
      </c>
      <c r="K430" s="141" t="s">
        <v>282</v>
      </c>
      <c r="L430" s="145"/>
      <c r="M430" s="146" t="s">
        <v>1</v>
      </c>
      <c r="N430" s="147" t="s">
        <v>37</v>
      </c>
      <c r="O430" s="132">
        <v>0</v>
      </c>
      <c r="P430" s="132">
        <f>O430*H430</f>
        <v>0</v>
      </c>
      <c r="Q430" s="132">
        <v>0</v>
      </c>
      <c r="R430" s="132">
        <f>Q430*H430</f>
        <v>0</v>
      </c>
      <c r="S430" s="132">
        <v>0</v>
      </c>
      <c r="T430" s="133">
        <f>S430*H430</f>
        <v>0</v>
      </c>
      <c r="AR430" s="134" t="s">
        <v>132</v>
      </c>
      <c r="AT430" s="134" t="s">
        <v>136</v>
      </c>
      <c r="AU430" s="134" t="s">
        <v>82</v>
      </c>
      <c r="AY430" s="13" t="s">
        <v>125</v>
      </c>
      <c r="BE430" s="135">
        <f>IF(N430="základní",J430,0)</f>
        <v>0</v>
      </c>
      <c r="BF430" s="135">
        <f>IF(N430="snížená",J430,0)</f>
        <v>0</v>
      </c>
      <c r="BG430" s="135">
        <f>IF(N430="zákl. přenesená",J430,0)</f>
        <v>0</v>
      </c>
      <c r="BH430" s="135">
        <f>IF(N430="sníž. přenesená",J430,0)</f>
        <v>0</v>
      </c>
      <c r="BI430" s="135">
        <f>IF(N430="nulová",J430,0)</f>
        <v>0</v>
      </c>
      <c r="BJ430" s="13" t="s">
        <v>80</v>
      </c>
      <c r="BK430" s="135">
        <f>ROUND(I430*H430,2)</f>
        <v>0</v>
      </c>
      <c r="BL430" s="13" t="s">
        <v>132</v>
      </c>
      <c r="BM430" s="134" t="s">
        <v>632</v>
      </c>
    </row>
    <row r="431" spans="2:65" s="1" customFormat="1" x14ac:dyDescent="0.2">
      <c r="B431" s="25"/>
      <c r="D431" s="136" t="s">
        <v>134</v>
      </c>
      <c r="F431" s="137" t="s">
        <v>631</v>
      </c>
      <c r="L431" s="25"/>
      <c r="M431" s="138"/>
      <c r="T431" s="49"/>
      <c r="AT431" s="13" t="s">
        <v>134</v>
      </c>
      <c r="AU431" s="13" t="s">
        <v>82</v>
      </c>
    </row>
    <row r="432" spans="2:65" s="1" customFormat="1" ht="19.5" x14ac:dyDescent="0.2">
      <c r="B432" s="25"/>
      <c r="D432" s="136" t="s">
        <v>150</v>
      </c>
      <c r="F432" s="148" t="s">
        <v>522</v>
      </c>
      <c r="L432" s="25"/>
      <c r="M432" s="138"/>
      <c r="T432" s="49"/>
      <c r="AT432" s="13" t="s">
        <v>150</v>
      </c>
      <c r="AU432" s="13" t="s">
        <v>82</v>
      </c>
    </row>
    <row r="433" spans="2:65" s="1" customFormat="1" ht="16.5" customHeight="1" x14ac:dyDescent="0.2">
      <c r="B433" s="25"/>
      <c r="C433" s="124" t="s">
        <v>633</v>
      </c>
      <c r="D433" s="124" t="s">
        <v>128</v>
      </c>
      <c r="E433" s="125" t="s">
        <v>634</v>
      </c>
      <c r="F433" s="126" t="s">
        <v>635</v>
      </c>
      <c r="G433" s="127" t="s">
        <v>131</v>
      </c>
      <c r="H433" s="128">
        <v>4</v>
      </c>
      <c r="I433" s="129"/>
      <c r="J433" s="129">
        <f>ROUND(I433*H433,2)</f>
        <v>0</v>
      </c>
      <c r="K433" s="126" t="s">
        <v>282</v>
      </c>
      <c r="L433" s="25"/>
      <c r="M433" s="130" t="s">
        <v>1</v>
      </c>
      <c r="N433" s="131" t="s">
        <v>37</v>
      </c>
      <c r="O433" s="132">
        <v>0</v>
      </c>
      <c r="P433" s="132">
        <f>O433*H433</f>
        <v>0</v>
      </c>
      <c r="Q433" s="132">
        <v>0</v>
      </c>
      <c r="R433" s="132">
        <f>Q433*H433</f>
        <v>0</v>
      </c>
      <c r="S433" s="132">
        <v>0</v>
      </c>
      <c r="T433" s="133">
        <f>S433*H433</f>
        <v>0</v>
      </c>
      <c r="AR433" s="134" t="s">
        <v>132</v>
      </c>
      <c r="AT433" s="134" t="s">
        <v>128</v>
      </c>
      <c r="AU433" s="134" t="s">
        <v>82</v>
      </c>
      <c r="AY433" s="13" t="s">
        <v>125</v>
      </c>
      <c r="BE433" s="135">
        <f>IF(N433="základní",J433,0)</f>
        <v>0</v>
      </c>
      <c r="BF433" s="135">
        <f>IF(N433="snížená",J433,0)</f>
        <v>0</v>
      </c>
      <c r="BG433" s="135">
        <f>IF(N433="zákl. přenesená",J433,0)</f>
        <v>0</v>
      </c>
      <c r="BH433" s="135">
        <f>IF(N433="sníž. přenesená",J433,0)</f>
        <v>0</v>
      </c>
      <c r="BI433" s="135">
        <f>IF(N433="nulová",J433,0)</f>
        <v>0</v>
      </c>
      <c r="BJ433" s="13" t="s">
        <v>80</v>
      </c>
      <c r="BK433" s="135">
        <f>ROUND(I433*H433,2)</f>
        <v>0</v>
      </c>
      <c r="BL433" s="13" t="s">
        <v>132</v>
      </c>
      <c r="BM433" s="134" t="s">
        <v>636</v>
      </c>
    </row>
    <row r="434" spans="2:65" s="1" customFormat="1" x14ac:dyDescent="0.2">
      <c r="B434" s="25"/>
      <c r="D434" s="136" t="s">
        <v>134</v>
      </c>
      <c r="F434" s="137" t="s">
        <v>635</v>
      </c>
      <c r="L434" s="25"/>
      <c r="M434" s="138"/>
      <c r="T434" s="49"/>
      <c r="AT434" s="13" t="s">
        <v>134</v>
      </c>
      <c r="AU434" s="13" t="s">
        <v>82</v>
      </c>
    </row>
    <row r="435" spans="2:65" s="1" customFormat="1" ht="24.2" customHeight="1" x14ac:dyDescent="0.2">
      <c r="B435" s="25"/>
      <c r="C435" s="139" t="s">
        <v>637</v>
      </c>
      <c r="D435" s="139" t="s">
        <v>136</v>
      </c>
      <c r="E435" s="140" t="s">
        <v>638</v>
      </c>
      <c r="F435" s="141" t="s">
        <v>639</v>
      </c>
      <c r="G435" s="142" t="s">
        <v>131</v>
      </c>
      <c r="H435" s="143">
        <v>4</v>
      </c>
      <c r="I435" s="144"/>
      <c r="J435" s="144">
        <f>ROUND(I435*H435,2)</f>
        <v>0</v>
      </c>
      <c r="K435" s="141" t="s">
        <v>282</v>
      </c>
      <c r="L435" s="145"/>
      <c r="M435" s="146" t="s">
        <v>1</v>
      </c>
      <c r="N435" s="147" t="s">
        <v>37</v>
      </c>
      <c r="O435" s="132">
        <v>0</v>
      </c>
      <c r="P435" s="132">
        <f>O435*H435</f>
        <v>0</v>
      </c>
      <c r="Q435" s="132">
        <v>0</v>
      </c>
      <c r="R435" s="132">
        <f>Q435*H435</f>
        <v>0</v>
      </c>
      <c r="S435" s="132">
        <v>0</v>
      </c>
      <c r="T435" s="133">
        <f>S435*H435</f>
        <v>0</v>
      </c>
      <c r="AR435" s="134" t="s">
        <v>132</v>
      </c>
      <c r="AT435" s="134" t="s">
        <v>136</v>
      </c>
      <c r="AU435" s="134" t="s">
        <v>82</v>
      </c>
      <c r="AY435" s="13" t="s">
        <v>125</v>
      </c>
      <c r="BE435" s="135">
        <f>IF(N435="základní",J435,0)</f>
        <v>0</v>
      </c>
      <c r="BF435" s="135">
        <f>IF(N435="snížená",J435,0)</f>
        <v>0</v>
      </c>
      <c r="BG435" s="135">
        <f>IF(N435="zákl. přenesená",J435,0)</f>
        <v>0</v>
      </c>
      <c r="BH435" s="135">
        <f>IF(N435="sníž. přenesená",J435,0)</f>
        <v>0</v>
      </c>
      <c r="BI435" s="135">
        <f>IF(N435="nulová",J435,0)</f>
        <v>0</v>
      </c>
      <c r="BJ435" s="13" t="s">
        <v>80</v>
      </c>
      <c r="BK435" s="135">
        <f>ROUND(I435*H435,2)</f>
        <v>0</v>
      </c>
      <c r="BL435" s="13" t="s">
        <v>132</v>
      </c>
      <c r="BM435" s="134" t="s">
        <v>640</v>
      </c>
    </row>
    <row r="436" spans="2:65" s="1" customFormat="1" ht="19.5" x14ac:dyDescent="0.2">
      <c r="B436" s="25"/>
      <c r="D436" s="136" t="s">
        <v>134</v>
      </c>
      <c r="F436" s="137" t="s">
        <v>639</v>
      </c>
      <c r="L436" s="25"/>
      <c r="M436" s="138"/>
      <c r="T436" s="49"/>
      <c r="AT436" s="13" t="s">
        <v>134</v>
      </c>
      <c r="AU436" s="13" t="s">
        <v>82</v>
      </c>
    </row>
    <row r="437" spans="2:65" s="1" customFormat="1" ht="19.5" x14ac:dyDescent="0.2">
      <c r="B437" s="25"/>
      <c r="D437" s="136" t="s">
        <v>150</v>
      </c>
      <c r="F437" s="148" t="s">
        <v>187</v>
      </c>
      <c r="L437" s="25"/>
      <c r="M437" s="138"/>
      <c r="T437" s="49"/>
      <c r="AT437" s="13" t="s">
        <v>150</v>
      </c>
      <c r="AU437" s="13" t="s">
        <v>82</v>
      </c>
    </row>
    <row r="438" spans="2:65" s="1" customFormat="1" ht="21.75" customHeight="1" x14ac:dyDescent="0.2">
      <c r="B438" s="25"/>
      <c r="C438" s="124" t="s">
        <v>641</v>
      </c>
      <c r="D438" s="124" t="s">
        <v>128</v>
      </c>
      <c r="E438" s="125" t="s">
        <v>642</v>
      </c>
      <c r="F438" s="126" t="s">
        <v>643</v>
      </c>
      <c r="G438" s="127" t="s">
        <v>131</v>
      </c>
      <c r="H438" s="128">
        <v>28</v>
      </c>
      <c r="I438" s="129"/>
      <c r="J438" s="129">
        <f>ROUND(I438*H438,2)</f>
        <v>0</v>
      </c>
      <c r="K438" s="126" t="s">
        <v>282</v>
      </c>
      <c r="L438" s="25"/>
      <c r="M438" s="130" t="s">
        <v>1</v>
      </c>
      <c r="N438" s="131" t="s">
        <v>37</v>
      </c>
      <c r="O438" s="132">
        <v>0</v>
      </c>
      <c r="P438" s="132">
        <f>O438*H438</f>
        <v>0</v>
      </c>
      <c r="Q438" s="132">
        <v>0</v>
      </c>
      <c r="R438" s="132">
        <f>Q438*H438</f>
        <v>0</v>
      </c>
      <c r="S438" s="132">
        <v>0</v>
      </c>
      <c r="T438" s="133">
        <f>S438*H438</f>
        <v>0</v>
      </c>
      <c r="AR438" s="134" t="s">
        <v>132</v>
      </c>
      <c r="AT438" s="134" t="s">
        <v>128</v>
      </c>
      <c r="AU438" s="134" t="s">
        <v>82</v>
      </c>
      <c r="AY438" s="13" t="s">
        <v>125</v>
      </c>
      <c r="BE438" s="135">
        <f>IF(N438="základní",J438,0)</f>
        <v>0</v>
      </c>
      <c r="BF438" s="135">
        <f>IF(N438="snížená",J438,0)</f>
        <v>0</v>
      </c>
      <c r="BG438" s="135">
        <f>IF(N438="zákl. přenesená",J438,0)</f>
        <v>0</v>
      </c>
      <c r="BH438" s="135">
        <f>IF(N438="sníž. přenesená",J438,0)</f>
        <v>0</v>
      </c>
      <c r="BI438" s="135">
        <f>IF(N438="nulová",J438,0)</f>
        <v>0</v>
      </c>
      <c r="BJ438" s="13" t="s">
        <v>80</v>
      </c>
      <c r="BK438" s="135">
        <f>ROUND(I438*H438,2)</f>
        <v>0</v>
      </c>
      <c r="BL438" s="13" t="s">
        <v>132</v>
      </c>
      <c r="BM438" s="134" t="s">
        <v>644</v>
      </c>
    </row>
    <row r="439" spans="2:65" s="1" customFormat="1" x14ac:dyDescent="0.2">
      <c r="B439" s="25"/>
      <c r="D439" s="136" t="s">
        <v>134</v>
      </c>
      <c r="F439" s="137" t="s">
        <v>643</v>
      </c>
      <c r="L439" s="25"/>
      <c r="M439" s="138"/>
      <c r="T439" s="49"/>
      <c r="AT439" s="13" t="s">
        <v>134</v>
      </c>
      <c r="AU439" s="13" t="s">
        <v>82</v>
      </c>
    </row>
    <row r="440" spans="2:65" s="1" customFormat="1" ht="24.2" customHeight="1" x14ac:dyDescent="0.2">
      <c r="B440" s="25"/>
      <c r="C440" s="139" t="s">
        <v>645</v>
      </c>
      <c r="D440" s="139" t="s">
        <v>136</v>
      </c>
      <c r="E440" s="140" t="s">
        <v>646</v>
      </c>
      <c r="F440" s="141" t="s">
        <v>647</v>
      </c>
      <c r="G440" s="142" t="s">
        <v>131</v>
      </c>
      <c r="H440" s="143">
        <v>28</v>
      </c>
      <c r="I440" s="144"/>
      <c r="J440" s="144">
        <f>ROUND(I440*H440,2)</f>
        <v>0</v>
      </c>
      <c r="K440" s="141" t="s">
        <v>282</v>
      </c>
      <c r="L440" s="145"/>
      <c r="M440" s="146" t="s">
        <v>1</v>
      </c>
      <c r="N440" s="147" t="s">
        <v>37</v>
      </c>
      <c r="O440" s="132">
        <v>0</v>
      </c>
      <c r="P440" s="132">
        <f>O440*H440</f>
        <v>0</v>
      </c>
      <c r="Q440" s="132">
        <v>0</v>
      </c>
      <c r="R440" s="132">
        <f>Q440*H440</f>
        <v>0</v>
      </c>
      <c r="S440" s="132">
        <v>0</v>
      </c>
      <c r="T440" s="133">
        <f>S440*H440</f>
        <v>0</v>
      </c>
      <c r="AR440" s="134" t="s">
        <v>132</v>
      </c>
      <c r="AT440" s="134" t="s">
        <v>136</v>
      </c>
      <c r="AU440" s="134" t="s">
        <v>82</v>
      </c>
      <c r="AY440" s="13" t="s">
        <v>125</v>
      </c>
      <c r="BE440" s="135">
        <f>IF(N440="základní",J440,0)</f>
        <v>0</v>
      </c>
      <c r="BF440" s="135">
        <f>IF(N440="snížená",J440,0)</f>
        <v>0</v>
      </c>
      <c r="BG440" s="135">
        <f>IF(N440="zákl. přenesená",J440,0)</f>
        <v>0</v>
      </c>
      <c r="BH440" s="135">
        <f>IF(N440="sníž. přenesená",J440,0)</f>
        <v>0</v>
      </c>
      <c r="BI440" s="135">
        <f>IF(N440="nulová",J440,0)</f>
        <v>0</v>
      </c>
      <c r="BJ440" s="13" t="s">
        <v>80</v>
      </c>
      <c r="BK440" s="135">
        <f>ROUND(I440*H440,2)</f>
        <v>0</v>
      </c>
      <c r="BL440" s="13" t="s">
        <v>132</v>
      </c>
      <c r="BM440" s="134" t="s">
        <v>648</v>
      </c>
    </row>
    <row r="441" spans="2:65" s="1" customFormat="1" x14ac:dyDescent="0.2">
      <c r="B441" s="25"/>
      <c r="D441" s="136" t="s">
        <v>134</v>
      </c>
      <c r="F441" s="137" t="s">
        <v>647</v>
      </c>
      <c r="L441" s="25"/>
      <c r="M441" s="138"/>
      <c r="T441" s="49"/>
      <c r="AT441" s="13" t="s">
        <v>134</v>
      </c>
      <c r="AU441" s="13" t="s">
        <v>82</v>
      </c>
    </row>
    <row r="442" spans="2:65" s="1" customFormat="1" ht="19.5" x14ac:dyDescent="0.2">
      <c r="B442" s="25"/>
      <c r="D442" s="136" t="s">
        <v>150</v>
      </c>
      <c r="F442" s="148" t="s">
        <v>187</v>
      </c>
      <c r="L442" s="25"/>
      <c r="M442" s="138"/>
      <c r="T442" s="49"/>
      <c r="AT442" s="13" t="s">
        <v>150</v>
      </c>
      <c r="AU442" s="13" t="s">
        <v>82</v>
      </c>
    </row>
    <row r="443" spans="2:65" s="1" customFormat="1" ht="21.75" customHeight="1" x14ac:dyDescent="0.2">
      <c r="B443" s="25"/>
      <c r="C443" s="124" t="s">
        <v>649</v>
      </c>
      <c r="D443" s="124" t="s">
        <v>128</v>
      </c>
      <c r="E443" s="125" t="s">
        <v>650</v>
      </c>
      <c r="F443" s="126" t="s">
        <v>651</v>
      </c>
      <c r="G443" s="127" t="s">
        <v>131</v>
      </c>
      <c r="H443" s="128">
        <v>282</v>
      </c>
      <c r="I443" s="129"/>
      <c r="J443" s="129">
        <f>ROUND(I443*H443,2)</f>
        <v>0</v>
      </c>
      <c r="K443" s="126" t="s">
        <v>282</v>
      </c>
      <c r="L443" s="25"/>
      <c r="M443" s="130" t="s">
        <v>1</v>
      </c>
      <c r="N443" s="131" t="s">
        <v>37</v>
      </c>
      <c r="O443" s="132">
        <v>0</v>
      </c>
      <c r="P443" s="132">
        <f>O443*H443</f>
        <v>0</v>
      </c>
      <c r="Q443" s="132">
        <v>0</v>
      </c>
      <c r="R443" s="132">
        <f>Q443*H443</f>
        <v>0</v>
      </c>
      <c r="S443" s="132">
        <v>0</v>
      </c>
      <c r="T443" s="133">
        <f>S443*H443</f>
        <v>0</v>
      </c>
      <c r="AR443" s="134" t="s">
        <v>132</v>
      </c>
      <c r="AT443" s="134" t="s">
        <v>128</v>
      </c>
      <c r="AU443" s="134" t="s">
        <v>82</v>
      </c>
      <c r="AY443" s="13" t="s">
        <v>125</v>
      </c>
      <c r="BE443" s="135">
        <f>IF(N443="základní",J443,0)</f>
        <v>0</v>
      </c>
      <c r="BF443" s="135">
        <f>IF(N443="snížená",J443,0)</f>
        <v>0</v>
      </c>
      <c r="BG443" s="135">
        <f>IF(N443="zákl. přenesená",J443,0)</f>
        <v>0</v>
      </c>
      <c r="BH443" s="135">
        <f>IF(N443="sníž. přenesená",J443,0)</f>
        <v>0</v>
      </c>
      <c r="BI443" s="135">
        <f>IF(N443="nulová",J443,0)</f>
        <v>0</v>
      </c>
      <c r="BJ443" s="13" t="s">
        <v>80</v>
      </c>
      <c r="BK443" s="135">
        <f>ROUND(I443*H443,2)</f>
        <v>0</v>
      </c>
      <c r="BL443" s="13" t="s">
        <v>132</v>
      </c>
      <c r="BM443" s="134" t="s">
        <v>652</v>
      </c>
    </row>
    <row r="444" spans="2:65" s="1" customFormat="1" x14ac:dyDescent="0.2">
      <c r="B444" s="25"/>
      <c r="D444" s="136" t="s">
        <v>134</v>
      </c>
      <c r="F444" s="137" t="s">
        <v>651</v>
      </c>
      <c r="L444" s="25"/>
      <c r="M444" s="138"/>
      <c r="T444" s="49"/>
      <c r="AT444" s="13" t="s">
        <v>134</v>
      </c>
      <c r="AU444" s="13" t="s">
        <v>82</v>
      </c>
    </row>
    <row r="445" spans="2:65" s="1" customFormat="1" ht="24.2" customHeight="1" x14ac:dyDescent="0.2">
      <c r="B445" s="25"/>
      <c r="C445" s="139" t="s">
        <v>653</v>
      </c>
      <c r="D445" s="139" t="s">
        <v>136</v>
      </c>
      <c r="E445" s="140" t="s">
        <v>654</v>
      </c>
      <c r="F445" s="141" t="s">
        <v>655</v>
      </c>
      <c r="G445" s="142" t="s">
        <v>131</v>
      </c>
      <c r="H445" s="143">
        <v>282</v>
      </c>
      <c r="I445" s="144"/>
      <c r="J445" s="144">
        <f>ROUND(I445*H445,2)</f>
        <v>0</v>
      </c>
      <c r="K445" s="141" t="s">
        <v>282</v>
      </c>
      <c r="L445" s="145"/>
      <c r="M445" s="146" t="s">
        <v>1</v>
      </c>
      <c r="N445" s="147" t="s">
        <v>37</v>
      </c>
      <c r="O445" s="132">
        <v>0</v>
      </c>
      <c r="P445" s="132">
        <f>O445*H445</f>
        <v>0</v>
      </c>
      <c r="Q445" s="132">
        <v>0</v>
      </c>
      <c r="R445" s="132">
        <f>Q445*H445</f>
        <v>0</v>
      </c>
      <c r="S445" s="132">
        <v>0</v>
      </c>
      <c r="T445" s="133">
        <f>S445*H445</f>
        <v>0</v>
      </c>
      <c r="AR445" s="134" t="s">
        <v>132</v>
      </c>
      <c r="AT445" s="134" t="s">
        <v>136</v>
      </c>
      <c r="AU445" s="134" t="s">
        <v>82</v>
      </c>
      <c r="AY445" s="13" t="s">
        <v>125</v>
      </c>
      <c r="BE445" s="135">
        <f>IF(N445="základní",J445,0)</f>
        <v>0</v>
      </c>
      <c r="BF445" s="135">
        <f>IF(N445="snížená",J445,0)</f>
        <v>0</v>
      </c>
      <c r="BG445" s="135">
        <f>IF(N445="zákl. přenesená",J445,0)</f>
        <v>0</v>
      </c>
      <c r="BH445" s="135">
        <f>IF(N445="sníž. přenesená",J445,0)</f>
        <v>0</v>
      </c>
      <c r="BI445" s="135">
        <f>IF(N445="nulová",J445,0)</f>
        <v>0</v>
      </c>
      <c r="BJ445" s="13" t="s">
        <v>80</v>
      </c>
      <c r="BK445" s="135">
        <f>ROUND(I445*H445,2)</f>
        <v>0</v>
      </c>
      <c r="BL445" s="13" t="s">
        <v>132</v>
      </c>
      <c r="BM445" s="134" t="s">
        <v>656</v>
      </c>
    </row>
    <row r="446" spans="2:65" s="1" customFormat="1" ht="19.5" x14ac:dyDescent="0.2">
      <c r="B446" s="25"/>
      <c r="D446" s="136" t="s">
        <v>134</v>
      </c>
      <c r="F446" s="137" t="s">
        <v>655</v>
      </c>
      <c r="L446" s="25"/>
      <c r="M446" s="138"/>
      <c r="T446" s="49"/>
      <c r="AT446" s="13" t="s">
        <v>134</v>
      </c>
      <c r="AU446" s="13" t="s">
        <v>82</v>
      </c>
    </row>
    <row r="447" spans="2:65" s="1" customFormat="1" ht="19.5" x14ac:dyDescent="0.2">
      <c r="B447" s="25"/>
      <c r="D447" s="136" t="s">
        <v>150</v>
      </c>
      <c r="F447" s="148" t="s">
        <v>187</v>
      </c>
      <c r="L447" s="25"/>
      <c r="M447" s="138"/>
      <c r="T447" s="49"/>
      <c r="AT447" s="13" t="s">
        <v>150</v>
      </c>
      <c r="AU447" s="13" t="s">
        <v>82</v>
      </c>
    </row>
    <row r="448" spans="2:65" s="1" customFormat="1" ht="24.2" customHeight="1" x14ac:dyDescent="0.2">
      <c r="B448" s="25"/>
      <c r="C448" s="124" t="s">
        <v>657</v>
      </c>
      <c r="D448" s="124" t="s">
        <v>128</v>
      </c>
      <c r="E448" s="125" t="s">
        <v>658</v>
      </c>
      <c r="F448" s="126" t="s">
        <v>659</v>
      </c>
      <c r="G448" s="127" t="s">
        <v>131</v>
      </c>
      <c r="H448" s="128">
        <v>12</v>
      </c>
      <c r="I448" s="129"/>
      <c r="J448" s="129">
        <f>ROUND(I448*H448,2)</f>
        <v>0</v>
      </c>
      <c r="K448" s="126" t="s">
        <v>282</v>
      </c>
      <c r="L448" s="25"/>
      <c r="M448" s="130" t="s">
        <v>1</v>
      </c>
      <c r="N448" s="131" t="s">
        <v>37</v>
      </c>
      <c r="O448" s="132">
        <v>0</v>
      </c>
      <c r="P448" s="132">
        <f>O448*H448</f>
        <v>0</v>
      </c>
      <c r="Q448" s="132">
        <v>0</v>
      </c>
      <c r="R448" s="132">
        <f>Q448*H448</f>
        <v>0</v>
      </c>
      <c r="S448" s="132">
        <v>0</v>
      </c>
      <c r="T448" s="133">
        <f>S448*H448</f>
        <v>0</v>
      </c>
      <c r="AR448" s="134" t="s">
        <v>132</v>
      </c>
      <c r="AT448" s="134" t="s">
        <v>128</v>
      </c>
      <c r="AU448" s="134" t="s">
        <v>82</v>
      </c>
      <c r="AY448" s="13" t="s">
        <v>125</v>
      </c>
      <c r="BE448" s="135">
        <f>IF(N448="základní",J448,0)</f>
        <v>0</v>
      </c>
      <c r="BF448" s="135">
        <f>IF(N448="snížená",J448,0)</f>
        <v>0</v>
      </c>
      <c r="BG448" s="135">
        <f>IF(N448="zákl. přenesená",J448,0)</f>
        <v>0</v>
      </c>
      <c r="BH448" s="135">
        <f>IF(N448="sníž. přenesená",J448,0)</f>
        <v>0</v>
      </c>
      <c r="BI448" s="135">
        <f>IF(N448="nulová",J448,0)</f>
        <v>0</v>
      </c>
      <c r="BJ448" s="13" t="s">
        <v>80</v>
      </c>
      <c r="BK448" s="135">
        <f>ROUND(I448*H448,2)</f>
        <v>0</v>
      </c>
      <c r="BL448" s="13" t="s">
        <v>132</v>
      </c>
      <c r="BM448" s="134" t="s">
        <v>660</v>
      </c>
    </row>
    <row r="449" spans="2:65" s="1" customFormat="1" ht="29.25" x14ac:dyDescent="0.2">
      <c r="B449" s="25"/>
      <c r="D449" s="136" t="s">
        <v>134</v>
      </c>
      <c r="F449" s="137" t="s">
        <v>661</v>
      </c>
      <c r="L449" s="25"/>
      <c r="M449" s="138"/>
      <c r="T449" s="49"/>
      <c r="AT449" s="13" t="s">
        <v>134</v>
      </c>
      <c r="AU449" s="13" t="s">
        <v>82</v>
      </c>
    </row>
    <row r="450" spans="2:65" s="1" customFormat="1" ht="24.2" customHeight="1" x14ac:dyDescent="0.2">
      <c r="B450" s="25"/>
      <c r="C450" s="124" t="s">
        <v>662</v>
      </c>
      <c r="D450" s="124" t="s">
        <v>128</v>
      </c>
      <c r="E450" s="125" t="s">
        <v>663</v>
      </c>
      <c r="F450" s="126" t="s">
        <v>664</v>
      </c>
      <c r="G450" s="127" t="s">
        <v>131</v>
      </c>
      <c r="H450" s="128">
        <v>12</v>
      </c>
      <c r="I450" s="129"/>
      <c r="J450" s="129">
        <f>ROUND(I450*H450,2)</f>
        <v>0</v>
      </c>
      <c r="K450" s="126" t="s">
        <v>282</v>
      </c>
      <c r="L450" s="25"/>
      <c r="M450" s="130" t="s">
        <v>1</v>
      </c>
      <c r="N450" s="131" t="s">
        <v>37</v>
      </c>
      <c r="O450" s="132">
        <v>0</v>
      </c>
      <c r="P450" s="132">
        <f>O450*H450</f>
        <v>0</v>
      </c>
      <c r="Q450" s="132">
        <v>0</v>
      </c>
      <c r="R450" s="132">
        <f>Q450*H450</f>
        <v>0</v>
      </c>
      <c r="S450" s="132">
        <v>0</v>
      </c>
      <c r="T450" s="133">
        <f>S450*H450</f>
        <v>0</v>
      </c>
      <c r="AR450" s="134" t="s">
        <v>132</v>
      </c>
      <c r="AT450" s="134" t="s">
        <v>128</v>
      </c>
      <c r="AU450" s="134" t="s">
        <v>82</v>
      </c>
      <c r="AY450" s="13" t="s">
        <v>125</v>
      </c>
      <c r="BE450" s="135">
        <f>IF(N450="základní",J450,0)</f>
        <v>0</v>
      </c>
      <c r="BF450" s="135">
        <f>IF(N450="snížená",J450,0)</f>
        <v>0</v>
      </c>
      <c r="BG450" s="135">
        <f>IF(N450="zákl. přenesená",J450,0)</f>
        <v>0</v>
      </c>
      <c r="BH450" s="135">
        <f>IF(N450="sníž. přenesená",J450,0)</f>
        <v>0</v>
      </c>
      <c r="BI450" s="135">
        <f>IF(N450="nulová",J450,0)</f>
        <v>0</v>
      </c>
      <c r="BJ450" s="13" t="s">
        <v>80</v>
      </c>
      <c r="BK450" s="135">
        <f>ROUND(I450*H450,2)</f>
        <v>0</v>
      </c>
      <c r="BL450" s="13" t="s">
        <v>132</v>
      </c>
      <c r="BM450" s="134" t="s">
        <v>665</v>
      </c>
    </row>
    <row r="451" spans="2:65" s="1" customFormat="1" ht="19.5" x14ac:dyDescent="0.2">
      <c r="B451" s="25"/>
      <c r="D451" s="136" t="s">
        <v>134</v>
      </c>
      <c r="F451" s="137" t="s">
        <v>666</v>
      </c>
      <c r="L451" s="25"/>
      <c r="M451" s="138"/>
      <c r="T451" s="49"/>
      <c r="AT451" s="13" t="s">
        <v>134</v>
      </c>
      <c r="AU451" s="13" t="s">
        <v>82</v>
      </c>
    </row>
    <row r="452" spans="2:65" s="1" customFormat="1" ht="24.2" customHeight="1" x14ac:dyDescent="0.2">
      <c r="B452" s="25"/>
      <c r="C452" s="124" t="s">
        <v>667</v>
      </c>
      <c r="D452" s="124" t="s">
        <v>128</v>
      </c>
      <c r="E452" s="125" t="s">
        <v>189</v>
      </c>
      <c r="F452" s="126" t="s">
        <v>190</v>
      </c>
      <c r="G452" s="127" t="s">
        <v>176</v>
      </c>
      <c r="H452" s="128">
        <v>1898</v>
      </c>
      <c r="I452" s="129"/>
      <c r="J452" s="129">
        <f>ROUND(I452*H452,2)</f>
        <v>0</v>
      </c>
      <c r="K452" s="126" t="s">
        <v>282</v>
      </c>
      <c r="L452" s="25"/>
      <c r="M452" s="130" t="s">
        <v>1</v>
      </c>
      <c r="N452" s="131" t="s">
        <v>37</v>
      </c>
      <c r="O452" s="132">
        <v>0</v>
      </c>
      <c r="P452" s="132">
        <f>O452*H452</f>
        <v>0</v>
      </c>
      <c r="Q452" s="132">
        <v>0</v>
      </c>
      <c r="R452" s="132">
        <f>Q452*H452</f>
        <v>0</v>
      </c>
      <c r="S452" s="132">
        <v>0</v>
      </c>
      <c r="T452" s="133">
        <f>S452*H452</f>
        <v>0</v>
      </c>
      <c r="AR452" s="134" t="s">
        <v>132</v>
      </c>
      <c r="AT452" s="134" t="s">
        <v>128</v>
      </c>
      <c r="AU452" s="134" t="s">
        <v>82</v>
      </c>
      <c r="AY452" s="13" t="s">
        <v>125</v>
      </c>
      <c r="BE452" s="135">
        <f>IF(N452="základní",J452,0)</f>
        <v>0</v>
      </c>
      <c r="BF452" s="135">
        <f>IF(N452="snížená",J452,0)</f>
        <v>0</v>
      </c>
      <c r="BG452" s="135">
        <f>IF(N452="zákl. přenesená",J452,0)</f>
        <v>0</v>
      </c>
      <c r="BH452" s="135">
        <f>IF(N452="sníž. přenesená",J452,0)</f>
        <v>0</v>
      </c>
      <c r="BI452" s="135">
        <f>IF(N452="nulová",J452,0)</f>
        <v>0</v>
      </c>
      <c r="BJ452" s="13" t="s">
        <v>80</v>
      </c>
      <c r="BK452" s="135">
        <f>ROUND(I452*H452,2)</f>
        <v>0</v>
      </c>
      <c r="BL452" s="13" t="s">
        <v>132</v>
      </c>
      <c r="BM452" s="134" t="s">
        <v>668</v>
      </c>
    </row>
    <row r="453" spans="2:65" s="1" customFormat="1" ht="29.25" x14ac:dyDescent="0.2">
      <c r="B453" s="25"/>
      <c r="D453" s="136" t="s">
        <v>134</v>
      </c>
      <c r="F453" s="137" t="s">
        <v>192</v>
      </c>
      <c r="L453" s="25"/>
      <c r="M453" s="138"/>
      <c r="T453" s="49"/>
      <c r="AT453" s="13" t="s">
        <v>134</v>
      </c>
      <c r="AU453" s="13" t="s">
        <v>82</v>
      </c>
    </row>
    <row r="454" spans="2:65" s="11" customFormat="1" ht="22.9" customHeight="1" x14ac:dyDescent="0.2">
      <c r="B454" s="113"/>
      <c r="D454" s="114" t="s">
        <v>71</v>
      </c>
      <c r="E454" s="122" t="s">
        <v>669</v>
      </c>
      <c r="F454" s="122" t="s">
        <v>670</v>
      </c>
      <c r="J454" s="123">
        <f>BK454</f>
        <v>0</v>
      </c>
      <c r="L454" s="113"/>
      <c r="M454" s="117"/>
      <c r="P454" s="118">
        <f>SUM(P455:P503)</f>
        <v>8061.2400000000007</v>
      </c>
      <c r="R454" s="118">
        <f>SUM(R455:R503)</f>
        <v>0</v>
      </c>
      <c r="T454" s="119">
        <f>SUM(T455:T503)</f>
        <v>0</v>
      </c>
      <c r="AR454" s="114" t="s">
        <v>80</v>
      </c>
      <c r="AT454" s="120" t="s">
        <v>71</v>
      </c>
      <c r="AU454" s="120" t="s">
        <v>80</v>
      </c>
      <c r="AY454" s="114" t="s">
        <v>125</v>
      </c>
      <c r="BK454" s="121">
        <f>SUM(BK455:BK503)</f>
        <v>0</v>
      </c>
    </row>
    <row r="455" spans="2:65" s="1" customFormat="1" ht="24.2" customHeight="1" x14ac:dyDescent="0.2">
      <c r="B455" s="25"/>
      <c r="C455" s="124" t="s">
        <v>671</v>
      </c>
      <c r="D455" s="124" t="s">
        <v>128</v>
      </c>
      <c r="E455" s="125" t="s">
        <v>672</v>
      </c>
      <c r="F455" s="126" t="s">
        <v>673</v>
      </c>
      <c r="G455" s="127" t="s">
        <v>143</v>
      </c>
      <c r="H455" s="128">
        <v>394</v>
      </c>
      <c r="I455" s="129"/>
      <c r="J455" s="129">
        <f>ROUND(I455*H455,2)</f>
        <v>0</v>
      </c>
      <c r="K455" s="126" t="s">
        <v>282</v>
      </c>
      <c r="L455" s="25"/>
      <c r="M455" s="130" t="s">
        <v>1</v>
      </c>
      <c r="N455" s="131" t="s">
        <v>37</v>
      </c>
      <c r="O455" s="132">
        <v>20.46</v>
      </c>
      <c r="P455" s="132">
        <f>O455*H455</f>
        <v>8061.2400000000007</v>
      </c>
      <c r="Q455" s="132">
        <v>0</v>
      </c>
      <c r="R455" s="132">
        <f>Q455*H455</f>
        <v>0</v>
      </c>
      <c r="S455" s="132">
        <v>0</v>
      </c>
      <c r="T455" s="133">
        <f>S455*H455</f>
        <v>0</v>
      </c>
      <c r="AR455" s="134" t="s">
        <v>146</v>
      </c>
      <c r="AT455" s="134" t="s">
        <v>128</v>
      </c>
      <c r="AU455" s="134" t="s">
        <v>82</v>
      </c>
      <c r="AY455" s="13" t="s">
        <v>125</v>
      </c>
      <c r="BE455" s="135">
        <f>IF(N455="základní",J455,0)</f>
        <v>0</v>
      </c>
      <c r="BF455" s="135">
        <f>IF(N455="snížená",J455,0)</f>
        <v>0</v>
      </c>
      <c r="BG455" s="135">
        <f>IF(N455="zákl. přenesená",J455,0)</f>
        <v>0</v>
      </c>
      <c r="BH455" s="135">
        <f>IF(N455="sníž. přenesená",J455,0)</f>
        <v>0</v>
      </c>
      <c r="BI455" s="135">
        <f>IF(N455="nulová",J455,0)</f>
        <v>0</v>
      </c>
      <c r="BJ455" s="13" t="s">
        <v>80</v>
      </c>
      <c r="BK455" s="135">
        <f>ROUND(I455*H455,2)</f>
        <v>0</v>
      </c>
      <c r="BL455" s="13" t="s">
        <v>146</v>
      </c>
      <c r="BM455" s="134" t="s">
        <v>674</v>
      </c>
    </row>
    <row r="456" spans="2:65" s="1" customFormat="1" ht="39" x14ac:dyDescent="0.2">
      <c r="B456" s="25"/>
      <c r="D456" s="136" t="s">
        <v>134</v>
      </c>
      <c r="F456" s="137" t="s">
        <v>675</v>
      </c>
      <c r="L456" s="25"/>
      <c r="M456" s="138"/>
      <c r="T456" s="49"/>
      <c r="AT456" s="13" t="s">
        <v>134</v>
      </c>
      <c r="AU456" s="13" t="s">
        <v>82</v>
      </c>
    </row>
    <row r="457" spans="2:65" s="1" customFormat="1" ht="21.75" customHeight="1" x14ac:dyDescent="0.2">
      <c r="B457" s="25"/>
      <c r="C457" s="124" t="s">
        <v>676</v>
      </c>
      <c r="D457" s="124" t="s">
        <v>128</v>
      </c>
      <c r="E457" s="125" t="s">
        <v>677</v>
      </c>
      <c r="F457" s="126" t="s">
        <v>678</v>
      </c>
      <c r="G457" s="127" t="s">
        <v>131</v>
      </c>
      <c r="H457" s="128">
        <v>237</v>
      </c>
      <c r="I457" s="129"/>
      <c r="J457" s="129">
        <f>ROUND(I457*H457,2)</f>
        <v>0</v>
      </c>
      <c r="K457" s="126" t="s">
        <v>282</v>
      </c>
      <c r="L457" s="25"/>
      <c r="M457" s="130" t="s">
        <v>1</v>
      </c>
      <c r="N457" s="131" t="s">
        <v>37</v>
      </c>
      <c r="O457" s="132">
        <v>0</v>
      </c>
      <c r="P457" s="132">
        <f>O457*H457</f>
        <v>0</v>
      </c>
      <c r="Q457" s="132">
        <v>0</v>
      </c>
      <c r="R457" s="132">
        <f>Q457*H457</f>
        <v>0</v>
      </c>
      <c r="S457" s="132">
        <v>0</v>
      </c>
      <c r="T457" s="133">
        <f>S457*H457</f>
        <v>0</v>
      </c>
      <c r="AR457" s="134" t="s">
        <v>132</v>
      </c>
      <c r="AT457" s="134" t="s">
        <v>128</v>
      </c>
      <c r="AU457" s="134" t="s">
        <v>82</v>
      </c>
      <c r="AY457" s="13" t="s">
        <v>125</v>
      </c>
      <c r="BE457" s="135">
        <f>IF(N457="základní",J457,0)</f>
        <v>0</v>
      </c>
      <c r="BF457" s="135">
        <f>IF(N457="snížená",J457,0)</f>
        <v>0</v>
      </c>
      <c r="BG457" s="135">
        <f>IF(N457="zákl. přenesená",J457,0)</f>
        <v>0</v>
      </c>
      <c r="BH457" s="135">
        <f>IF(N457="sníž. přenesená",J457,0)</f>
        <v>0</v>
      </c>
      <c r="BI457" s="135">
        <f>IF(N457="nulová",J457,0)</f>
        <v>0</v>
      </c>
      <c r="BJ457" s="13" t="s">
        <v>80</v>
      </c>
      <c r="BK457" s="135">
        <f>ROUND(I457*H457,2)</f>
        <v>0</v>
      </c>
      <c r="BL457" s="13" t="s">
        <v>132</v>
      </c>
      <c r="BM457" s="134" t="s">
        <v>679</v>
      </c>
    </row>
    <row r="458" spans="2:65" s="1" customFormat="1" ht="19.5" x14ac:dyDescent="0.2">
      <c r="B458" s="25"/>
      <c r="D458" s="136" t="s">
        <v>134</v>
      </c>
      <c r="F458" s="137" t="s">
        <v>680</v>
      </c>
      <c r="L458" s="25"/>
      <c r="M458" s="138"/>
      <c r="T458" s="49"/>
      <c r="AT458" s="13" t="s">
        <v>134</v>
      </c>
      <c r="AU458" s="13" t="s">
        <v>82</v>
      </c>
    </row>
    <row r="459" spans="2:65" s="1" customFormat="1" ht="21.75" customHeight="1" x14ac:dyDescent="0.2">
      <c r="B459" s="25"/>
      <c r="C459" s="124" t="s">
        <v>681</v>
      </c>
      <c r="D459" s="124" t="s">
        <v>128</v>
      </c>
      <c r="E459" s="125" t="s">
        <v>682</v>
      </c>
      <c r="F459" s="126" t="s">
        <v>683</v>
      </c>
      <c r="G459" s="127" t="s">
        <v>131</v>
      </c>
      <c r="H459" s="128">
        <v>31</v>
      </c>
      <c r="I459" s="129"/>
      <c r="J459" s="129">
        <f>ROUND(I459*H459,2)</f>
        <v>0</v>
      </c>
      <c r="K459" s="126" t="s">
        <v>282</v>
      </c>
      <c r="L459" s="25"/>
      <c r="M459" s="130" t="s">
        <v>1</v>
      </c>
      <c r="N459" s="131" t="s">
        <v>37</v>
      </c>
      <c r="O459" s="132">
        <v>0</v>
      </c>
      <c r="P459" s="132">
        <f>O459*H459</f>
        <v>0</v>
      </c>
      <c r="Q459" s="132">
        <v>0</v>
      </c>
      <c r="R459" s="132">
        <f>Q459*H459</f>
        <v>0</v>
      </c>
      <c r="S459" s="132">
        <v>0</v>
      </c>
      <c r="T459" s="133">
        <f>S459*H459</f>
        <v>0</v>
      </c>
      <c r="AR459" s="134" t="s">
        <v>132</v>
      </c>
      <c r="AT459" s="134" t="s">
        <v>128</v>
      </c>
      <c r="AU459" s="134" t="s">
        <v>82</v>
      </c>
      <c r="AY459" s="13" t="s">
        <v>125</v>
      </c>
      <c r="BE459" s="135">
        <f>IF(N459="základní",J459,0)</f>
        <v>0</v>
      </c>
      <c r="BF459" s="135">
        <f>IF(N459="snížená",J459,0)</f>
        <v>0</v>
      </c>
      <c r="BG459" s="135">
        <f>IF(N459="zákl. přenesená",J459,0)</f>
        <v>0</v>
      </c>
      <c r="BH459" s="135">
        <f>IF(N459="sníž. přenesená",J459,0)</f>
        <v>0</v>
      </c>
      <c r="BI459" s="135">
        <f>IF(N459="nulová",J459,0)</f>
        <v>0</v>
      </c>
      <c r="BJ459" s="13" t="s">
        <v>80</v>
      </c>
      <c r="BK459" s="135">
        <f>ROUND(I459*H459,2)</f>
        <v>0</v>
      </c>
      <c r="BL459" s="13" t="s">
        <v>132</v>
      </c>
      <c r="BM459" s="134" t="s">
        <v>684</v>
      </c>
    </row>
    <row r="460" spans="2:65" s="1" customFormat="1" ht="19.5" x14ac:dyDescent="0.2">
      <c r="B460" s="25"/>
      <c r="D460" s="136" t="s">
        <v>134</v>
      </c>
      <c r="F460" s="137" t="s">
        <v>685</v>
      </c>
      <c r="L460" s="25"/>
      <c r="M460" s="138"/>
      <c r="T460" s="49"/>
      <c r="AT460" s="13" t="s">
        <v>134</v>
      </c>
      <c r="AU460" s="13" t="s">
        <v>82</v>
      </c>
    </row>
    <row r="461" spans="2:65" s="1" customFormat="1" ht="24.2" customHeight="1" x14ac:dyDescent="0.2">
      <c r="B461" s="25"/>
      <c r="C461" s="124" t="s">
        <v>686</v>
      </c>
      <c r="D461" s="124" t="s">
        <v>128</v>
      </c>
      <c r="E461" s="125" t="s">
        <v>687</v>
      </c>
      <c r="F461" s="126" t="s">
        <v>688</v>
      </c>
      <c r="G461" s="127" t="s">
        <v>131</v>
      </c>
      <c r="H461" s="128">
        <v>242</v>
      </c>
      <c r="I461" s="129"/>
      <c r="J461" s="129">
        <f>ROUND(I461*H461,2)</f>
        <v>0</v>
      </c>
      <c r="K461" s="126" t="s">
        <v>282</v>
      </c>
      <c r="L461" s="25"/>
      <c r="M461" s="130" t="s">
        <v>1</v>
      </c>
      <c r="N461" s="131" t="s">
        <v>37</v>
      </c>
      <c r="O461" s="132">
        <v>0</v>
      </c>
      <c r="P461" s="132">
        <f>O461*H461</f>
        <v>0</v>
      </c>
      <c r="Q461" s="132">
        <v>0</v>
      </c>
      <c r="R461" s="132">
        <f>Q461*H461</f>
        <v>0</v>
      </c>
      <c r="S461" s="132">
        <v>0</v>
      </c>
      <c r="T461" s="133">
        <f>S461*H461</f>
        <v>0</v>
      </c>
      <c r="AR461" s="134" t="s">
        <v>132</v>
      </c>
      <c r="AT461" s="134" t="s">
        <v>128</v>
      </c>
      <c r="AU461" s="134" t="s">
        <v>82</v>
      </c>
      <c r="AY461" s="13" t="s">
        <v>125</v>
      </c>
      <c r="BE461" s="135">
        <f>IF(N461="základní",J461,0)</f>
        <v>0</v>
      </c>
      <c r="BF461" s="135">
        <f>IF(N461="snížená",J461,0)</f>
        <v>0</v>
      </c>
      <c r="BG461" s="135">
        <f>IF(N461="zákl. přenesená",J461,0)</f>
        <v>0</v>
      </c>
      <c r="BH461" s="135">
        <f>IF(N461="sníž. přenesená",J461,0)</f>
        <v>0</v>
      </c>
      <c r="BI461" s="135">
        <f>IF(N461="nulová",J461,0)</f>
        <v>0</v>
      </c>
      <c r="BJ461" s="13" t="s">
        <v>80</v>
      </c>
      <c r="BK461" s="135">
        <f>ROUND(I461*H461,2)</f>
        <v>0</v>
      </c>
      <c r="BL461" s="13" t="s">
        <v>132</v>
      </c>
      <c r="BM461" s="134" t="s">
        <v>689</v>
      </c>
    </row>
    <row r="462" spans="2:65" s="1" customFormat="1" ht="29.25" x14ac:dyDescent="0.2">
      <c r="B462" s="25"/>
      <c r="D462" s="136" t="s">
        <v>134</v>
      </c>
      <c r="F462" s="137" t="s">
        <v>690</v>
      </c>
      <c r="L462" s="25"/>
      <c r="M462" s="138"/>
      <c r="T462" s="49"/>
      <c r="AT462" s="13" t="s">
        <v>134</v>
      </c>
      <c r="AU462" s="13" t="s">
        <v>82</v>
      </c>
    </row>
    <row r="463" spans="2:65" s="1" customFormat="1" ht="24.2" customHeight="1" x14ac:dyDescent="0.2">
      <c r="B463" s="25"/>
      <c r="C463" s="124" t="s">
        <v>691</v>
      </c>
      <c r="D463" s="124" t="s">
        <v>128</v>
      </c>
      <c r="E463" s="125" t="s">
        <v>692</v>
      </c>
      <c r="F463" s="126" t="s">
        <v>693</v>
      </c>
      <c r="G463" s="127" t="s">
        <v>131</v>
      </c>
      <c r="H463" s="128">
        <v>228</v>
      </c>
      <c r="I463" s="129"/>
      <c r="J463" s="129">
        <f>ROUND(I463*H463,2)</f>
        <v>0</v>
      </c>
      <c r="K463" s="126" t="s">
        <v>282</v>
      </c>
      <c r="L463" s="25"/>
      <c r="M463" s="130" t="s">
        <v>1</v>
      </c>
      <c r="N463" s="131" t="s">
        <v>37</v>
      </c>
      <c r="O463" s="132">
        <v>0</v>
      </c>
      <c r="P463" s="132">
        <f>O463*H463</f>
        <v>0</v>
      </c>
      <c r="Q463" s="132">
        <v>0</v>
      </c>
      <c r="R463" s="132">
        <f>Q463*H463</f>
        <v>0</v>
      </c>
      <c r="S463" s="132">
        <v>0</v>
      </c>
      <c r="T463" s="133">
        <f>S463*H463</f>
        <v>0</v>
      </c>
      <c r="AR463" s="134" t="s">
        <v>132</v>
      </c>
      <c r="AT463" s="134" t="s">
        <v>128</v>
      </c>
      <c r="AU463" s="134" t="s">
        <v>82</v>
      </c>
      <c r="AY463" s="13" t="s">
        <v>125</v>
      </c>
      <c r="BE463" s="135">
        <f>IF(N463="základní",J463,0)</f>
        <v>0</v>
      </c>
      <c r="BF463" s="135">
        <f>IF(N463="snížená",J463,0)</f>
        <v>0</v>
      </c>
      <c r="BG463" s="135">
        <f>IF(N463="zákl. přenesená",J463,0)</f>
        <v>0</v>
      </c>
      <c r="BH463" s="135">
        <f>IF(N463="sníž. přenesená",J463,0)</f>
        <v>0</v>
      </c>
      <c r="BI463" s="135">
        <f>IF(N463="nulová",J463,0)</f>
        <v>0</v>
      </c>
      <c r="BJ463" s="13" t="s">
        <v>80</v>
      </c>
      <c r="BK463" s="135">
        <f>ROUND(I463*H463,2)</f>
        <v>0</v>
      </c>
      <c r="BL463" s="13" t="s">
        <v>132</v>
      </c>
      <c r="BM463" s="134" t="s">
        <v>694</v>
      </c>
    </row>
    <row r="464" spans="2:65" s="1" customFormat="1" ht="29.25" x14ac:dyDescent="0.2">
      <c r="B464" s="25"/>
      <c r="D464" s="136" t="s">
        <v>134</v>
      </c>
      <c r="F464" s="137" t="s">
        <v>695</v>
      </c>
      <c r="L464" s="25"/>
      <c r="M464" s="138"/>
      <c r="T464" s="49"/>
      <c r="AT464" s="13" t="s">
        <v>134</v>
      </c>
      <c r="AU464" s="13" t="s">
        <v>82</v>
      </c>
    </row>
    <row r="465" spans="2:65" s="1" customFormat="1" ht="21.75" customHeight="1" x14ac:dyDescent="0.2">
      <c r="B465" s="25"/>
      <c r="C465" s="124" t="s">
        <v>696</v>
      </c>
      <c r="D465" s="124" t="s">
        <v>128</v>
      </c>
      <c r="E465" s="125" t="s">
        <v>697</v>
      </c>
      <c r="F465" s="126" t="s">
        <v>698</v>
      </c>
      <c r="G465" s="127" t="s">
        <v>131</v>
      </c>
      <c r="H465" s="128">
        <v>1682</v>
      </c>
      <c r="I465" s="129"/>
      <c r="J465" s="129">
        <f>ROUND(I465*H465,2)</f>
        <v>0</v>
      </c>
      <c r="K465" s="126" t="s">
        <v>282</v>
      </c>
      <c r="L465" s="25"/>
      <c r="M465" s="130" t="s">
        <v>1</v>
      </c>
      <c r="N465" s="131" t="s">
        <v>37</v>
      </c>
      <c r="O465" s="132">
        <v>0</v>
      </c>
      <c r="P465" s="132">
        <f>O465*H465</f>
        <v>0</v>
      </c>
      <c r="Q465" s="132">
        <v>0</v>
      </c>
      <c r="R465" s="132">
        <f>Q465*H465</f>
        <v>0</v>
      </c>
      <c r="S465" s="132">
        <v>0</v>
      </c>
      <c r="T465" s="133">
        <f>S465*H465</f>
        <v>0</v>
      </c>
      <c r="AR465" s="134" t="s">
        <v>132</v>
      </c>
      <c r="AT465" s="134" t="s">
        <v>128</v>
      </c>
      <c r="AU465" s="134" t="s">
        <v>82</v>
      </c>
      <c r="AY465" s="13" t="s">
        <v>125</v>
      </c>
      <c r="BE465" s="135">
        <f>IF(N465="základní",J465,0)</f>
        <v>0</v>
      </c>
      <c r="BF465" s="135">
        <f>IF(N465="snížená",J465,0)</f>
        <v>0</v>
      </c>
      <c r="BG465" s="135">
        <f>IF(N465="zákl. přenesená",J465,0)</f>
        <v>0</v>
      </c>
      <c r="BH465" s="135">
        <f>IF(N465="sníž. přenesená",J465,0)</f>
        <v>0</v>
      </c>
      <c r="BI465" s="135">
        <f>IF(N465="nulová",J465,0)</f>
        <v>0</v>
      </c>
      <c r="BJ465" s="13" t="s">
        <v>80</v>
      </c>
      <c r="BK465" s="135">
        <f>ROUND(I465*H465,2)</f>
        <v>0</v>
      </c>
      <c r="BL465" s="13" t="s">
        <v>132</v>
      </c>
      <c r="BM465" s="134" t="s">
        <v>699</v>
      </c>
    </row>
    <row r="466" spans="2:65" s="1" customFormat="1" ht="29.25" x14ac:dyDescent="0.2">
      <c r="B466" s="25"/>
      <c r="D466" s="136" t="s">
        <v>134</v>
      </c>
      <c r="F466" s="137" t="s">
        <v>700</v>
      </c>
      <c r="L466" s="25"/>
      <c r="M466" s="138"/>
      <c r="T466" s="49"/>
      <c r="AT466" s="13" t="s">
        <v>134</v>
      </c>
      <c r="AU466" s="13" t="s">
        <v>82</v>
      </c>
    </row>
    <row r="467" spans="2:65" s="1" customFormat="1" ht="24.2" customHeight="1" x14ac:dyDescent="0.2">
      <c r="B467" s="25"/>
      <c r="C467" s="124" t="s">
        <v>701</v>
      </c>
      <c r="D467" s="124" t="s">
        <v>128</v>
      </c>
      <c r="E467" s="125" t="s">
        <v>702</v>
      </c>
      <c r="F467" s="126" t="s">
        <v>703</v>
      </c>
      <c r="G467" s="127" t="s">
        <v>131</v>
      </c>
      <c r="H467" s="128">
        <v>125</v>
      </c>
      <c r="I467" s="129"/>
      <c r="J467" s="129">
        <f>ROUND(I467*H467,2)</f>
        <v>0</v>
      </c>
      <c r="K467" s="126" t="s">
        <v>282</v>
      </c>
      <c r="L467" s="25"/>
      <c r="M467" s="130" t="s">
        <v>1</v>
      </c>
      <c r="N467" s="131" t="s">
        <v>37</v>
      </c>
      <c r="O467" s="132">
        <v>0</v>
      </c>
      <c r="P467" s="132">
        <f>O467*H467</f>
        <v>0</v>
      </c>
      <c r="Q467" s="132">
        <v>0</v>
      </c>
      <c r="R467" s="132">
        <f>Q467*H467</f>
        <v>0</v>
      </c>
      <c r="S467" s="132">
        <v>0</v>
      </c>
      <c r="T467" s="133">
        <f>S467*H467</f>
        <v>0</v>
      </c>
      <c r="AR467" s="134" t="s">
        <v>132</v>
      </c>
      <c r="AT467" s="134" t="s">
        <v>128</v>
      </c>
      <c r="AU467" s="134" t="s">
        <v>82</v>
      </c>
      <c r="AY467" s="13" t="s">
        <v>125</v>
      </c>
      <c r="BE467" s="135">
        <f>IF(N467="základní",J467,0)</f>
        <v>0</v>
      </c>
      <c r="BF467" s="135">
        <f>IF(N467="snížená",J467,0)</f>
        <v>0</v>
      </c>
      <c r="BG467" s="135">
        <f>IF(N467="zákl. přenesená",J467,0)</f>
        <v>0</v>
      </c>
      <c r="BH467" s="135">
        <f>IF(N467="sníž. přenesená",J467,0)</f>
        <v>0</v>
      </c>
      <c r="BI467" s="135">
        <f>IF(N467="nulová",J467,0)</f>
        <v>0</v>
      </c>
      <c r="BJ467" s="13" t="s">
        <v>80</v>
      </c>
      <c r="BK467" s="135">
        <f>ROUND(I467*H467,2)</f>
        <v>0</v>
      </c>
      <c r="BL467" s="13" t="s">
        <v>132</v>
      </c>
      <c r="BM467" s="134" t="s">
        <v>704</v>
      </c>
    </row>
    <row r="468" spans="2:65" s="1" customFormat="1" ht="29.25" x14ac:dyDescent="0.2">
      <c r="B468" s="25"/>
      <c r="D468" s="136" t="s">
        <v>134</v>
      </c>
      <c r="F468" s="137" t="s">
        <v>705</v>
      </c>
      <c r="L468" s="25"/>
      <c r="M468" s="138"/>
      <c r="T468" s="49"/>
      <c r="AT468" s="13" t="s">
        <v>134</v>
      </c>
      <c r="AU468" s="13" t="s">
        <v>82</v>
      </c>
    </row>
    <row r="469" spans="2:65" s="1" customFormat="1" ht="24.2" customHeight="1" x14ac:dyDescent="0.2">
      <c r="B469" s="25"/>
      <c r="C469" s="124" t="s">
        <v>706</v>
      </c>
      <c r="D469" s="124" t="s">
        <v>128</v>
      </c>
      <c r="E469" s="125" t="s">
        <v>707</v>
      </c>
      <c r="F469" s="126" t="s">
        <v>708</v>
      </c>
      <c r="G469" s="127" t="s">
        <v>131</v>
      </c>
      <c r="H469" s="128">
        <v>174</v>
      </c>
      <c r="I469" s="129"/>
      <c r="J469" s="129">
        <f>ROUND(I469*H469,2)</f>
        <v>0</v>
      </c>
      <c r="K469" s="126" t="s">
        <v>282</v>
      </c>
      <c r="L469" s="25"/>
      <c r="M469" s="130" t="s">
        <v>1</v>
      </c>
      <c r="N469" s="131" t="s">
        <v>37</v>
      </c>
      <c r="O469" s="132">
        <v>0</v>
      </c>
      <c r="P469" s="132">
        <f>O469*H469</f>
        <v>0</v>
      </c>
      <c r="Q469" s="132">
        <v>0</v>
      </c>
      <c r="R469" s="132">
        <f>Q469*H469</f>
        <v>0</v>
      </c>
      <c r="S469" s="132">
        <v>0</v>
      </c>
      <c r="T469" s="133">
        <f>S469*H469</f>
        <v>0</v>
      </c>
      <c r="AR469" s="134" t="s">
        <v>132</v>
      </c>
      <c r="AT469" s="134" t="s">
        <v>128</v>
      </c>
      <c r="AU469" s="134" t="s">
        <v>82</v>
      </c>
      <c r="AY469" s="13" t="s">
        <v>125</v>
      </c>
      <c r="BE469" s="135">
        <f>IF(N469="základní",J469,0)</f>
        <v>0</v>
      </c>
      <c r="BF469" s="135">
        <f>IF(N469="snížená",J469,0)</f>
        <v>0</v>
      </c>
      <c r="BG469" s="135">
        <f>IF(N469="zákl. přenesená",J469,0)</f>
        <v>0</v>
      </c>
      <c r="BH469" s="135">
        <f>IF(N469="sníž. přenesená",J469,0)</f>
        <v>0</v>
      </c>
      <c r="BI469" s="135">
        <f>IF(N469="nulová",J469,0)</f>
        <v>0</v>
      </c>
      <c r="BJ469" s="13" t="s">
        <v>80</v>
      </c>
      <c r="BK469" s="135">
        <f>ROUND(I469*H469,2)</f>
        <v>0</v>
      </c>
      <c r="BL469" s="13" t="s">
        <v>132</v>
      </c>
      <c r="BM469" s="134" t="s">
        <v>709</v>
      </c>
    </row>
    <row r="470" spans="2:65" s="1" customFormat="1" ht="29.25" x14ac:dyDescent="0.2">
      <c r="B470" s="25"/>
      <c r="D470" s="136" t="s">
        <v>134</v>
      </c>
      <c r="F470" s="137" t="s">
        <v>710</v>
      </c>
      <c r="L470" s="25"/>
      <c r="M470" s="138"/>
      <c r="T470" s="49"/>
      <c r="AT470" s="13" t="s">
        <v>134</v>
      </c>
      <c r="AU470" s="13" t="s">
        <v>82</v>
      </c>
    </row>
    <row r="471" spans="2:65" s="1" customFormat="1" ht="24.2" customHeight="1" x14ac:dyDescent="0.2">
      <c r="B471" s="25"/>
      <c r="C471" s="124" t="s">
        <v>711</v>
      </c>
      <c r="D471" s="124" t="s">
        <v>128</v>
      </c>
      <c r="E471" s="125" t="s">
        <v>712</v>
      </c>
      <c r="F471" s="126" t="s">
        <v>713</v>
      </c>
      <c r="G471" s="127" t="s">
        <v>131</v>
      </c>
      <c r="H471" s="128">
        <v>16</v>
      </c>
      <c r="I471" s="129"/>
      <c r="J471" s="129">
        <f>ROUND(I471*H471,2)</f>
        <v>0</v>
      </c>
      <c r="K471" s="126" t="s">
        <v>282</v>
      </c>
      <c r="L471" s="25"/>
      <c r="M471" s="130" t="s">
        <v>1</v>
      </c>
      <c r="N471" s="131" t="s">
        <v>37</v>
      </c>
      <c r="O471" s="132">
        <v>0</v>
      </c>
      <c r="P471" s="132">
        <f>O471*H471</f>
        <v>0</v>
      </c>
      <c r="Q471" s="132">
        <v>0</v>
      </c>
      <c r="R471" s="132">
        <f>Q471*H471</f>
        <v>0</v>
      </c>
      <c r="S471" s="132">
        <v>0</v>
      </c>
      <c r="T471" s="133">
        <f>S471*H471</f>
        <v>0</v>
      </c>
      <c r="AR471" s="134" t="s">
        <v>132</v>
      </c>
      <c r="AT471" s="134" t="s">
        <v>128</v>
      </c>
      <c r="AU471" s="134" t="s">
        <v>82</v>
      </c>
      <c r="AY471" s="13" t="s">
        <v>125</v>
      </c>
      <c r="BE471" s="135">
        <f>IF(N471="základní",J471,0)</f>
        <v>0</v>
      </c>
      <c r="BF471" s="135">
        <f>IF(N471="snížená",J471,0)</f>
        <v>0</v>
      </c>
      <c r="BG471" s="135">
        <f>IF(N471="zákl. přenesená",J471,0)</f>
        <v>0</v>
      </c>
      <c r="BH471" s="135">
        <f>IF(N471="sníž. přenesená",J471,0)</f>
        <v>0</v>
      </c>
      <c r="BI471" s="135">
        <f>IF(N471="nulová",J471,0)</f>
        <v>0</v>
      </c>
      <c r="BJ471" s="13" t="s">
        <v>80</v>
      </c>
      <c r="BK471" s="135">
        <f>ROUND(I471*H471,2)</f>
        <v>0</v>
      </c>
      <c r="BL471" s="13" t="s">
        <v>132</v>
      </c>
      <c r="BM471" s="134" t="s">
        <v>714</v>
      </c>
    </row>
    <row r="472" spans="2:65" s="1" customFormat="1" ht="29.25" x14ac:dyDescent="0.2">
      <c r="B472" s="25"/>
      <c r="D472" s="136" t="s">
        <v>134</v>
      </c>
      <c r="F472" s="137" t="s">
        <v>715</v>
      </c>
      <c r="L472" s="25"/>
      <c r="M472" s="138"/>
      <c r="T472" s="49"/>
      <c r="AT472" s="13" t="s">
        <v>134</v>
      </c>
      <c r="AU472" s="13" t="s">
        <v>82</v>
      </c>
    </row>
    <row r="473" spans="2:65" s="1" customFormat="1" ht="24.2" customHeight="1" x14ac:dyDescent="0.2">
      <c r="B473" s="25"/>
      <c r="C473" s="124" t="s">
        <v>716</v>
      </c>
      <c r="D473" s="124" t="s">
        <v>128</v>
      </c>
      <c r="E473" s="125" t="s">
        <v>717</v>
      </c>
      <c r="F473" s="126" t="s">
        <v>718</v>
      </c>
      <c r="G473" s="127" t="s">
        <v>252</v>
      </c>
      <c r="H473" s="128">
        <v>11570</v>
      </c>
      <c r="I473" s="129"/>
      <c r="J473" s="129">
        <f>ROUND(I473*H473,2)</f>
        <v>0</v>
      </c>
      <c r="K473" s="126" t="s">
        <v>282</v>
      </c>
      <c r="L473" s="25"/>
      <c r="M473" s="130" t="s">
        <v>1</v>
      </c>
      <c r="N473" s="131" t="s">
        <v>37</v>
      </c>
      <c r="O473" s="132">
        <v>0</v>
      </c>
      <c r="P473" s="132">
        <f>O473*H473</f>
        <v>0</v>
      </c>
      <c r="Q473" s="132">
        <v>0</v>
      </c>
      <c r="R473" s="132">
        <f>Q473*H473</f>
        <v>0</v>
      </c>
      <c r="S473" s="132">
        <v>0</v>
      </c>
      <c r="T473" s="133">
        <f>S473*H473</f>
        <v>0</v>
      </c>
      <c r="AR473" s="134" t="s">
        <v>132</v>
      </c>
      <c r="AT473" s="134" t="s">
        <v>128</v>
      </c>
      <c r="AU473" s="134" t="s">
        <v>82</v>
      </c>
      <c r="AY473" s="13" t="s">
        <v>125</v>
      </c>
      <c r="BE473" s="135">
        <f>IF(N473="základní",J473,0)</f>
        <v>0</v>
      </c>
      <c r="BF473" s="135">
        <f>IF(N473="snížená",J473,0)</f>
        <v>0</v>
      </c>
      <c r="BG473" s="135">
        <f>IF(N473="zákl. přenesená",J473,0)</f>
        <v>0</v>
      </c>
      <c r="BH473" s="135">
        <f>IF(N473="sníž. přenesená",J473,0)</f>
        <v>0</v>
      </c>
      <c r="BI473" s="135">
        <f>IF(N473="nulová",J473,0)</f>
        <v>0</v>
      </c>
      <c r="BJ473" s="13" t="s">
        <v>80</v>
      </c>
      <c r="BK473" s="135">
        <f>ROUND(I473*H473,2)</f>
        <v>0</v>
      </c>
      <c r="BL473" s="13" t="s">
        <v>132</v>
      </c>
      <c r="BM473" s="134" t="s">
        <v>719</v>
      </c>
    </row>
    <row r="474" spans="2:65" s="1" customFormat="1" ht="29.25" x14ac:dyDescent="0.2">
      <c r="B474" s="25"/>
      <c r="D474" s="136" t="s">
        <v>134</v>
      </c>
      <c r="F474" s="137" t="s">
        <v>720</v>
      </c>
      <c r="L474" s="25"/>
      <c r="M474" s="138"/>
      <c r="T474" s="49"/>
      <c r="AT474" s="13" t="s">
        <v>134</v>
      </c>
      <c r="AU474" s="13" t="s">
        <v>82</v>
      </c>
    </row>
    <row r="475" spans="2:65" s="1" customFormat="1" ht="24.2" customHeight="1" x14ac:dyDescent="0.2">
      <c r="B475" s="25"/>
      <c r="C475" s="124" t="s">
        <v>721</v>
      </c>
      <c r="D475" s="124" t="s">
        <v>128</v>
      </c>
      <c r="E475" s="125" t="s">
        <v>722</v>
      </c>
      <c r="F475" s="126" t="s">
        <v>723</v>
      </c>
      <c r="G475" s="127" t="s">
        <v>252</v>
      </c>
      <c r="H475" s="128">
        <v>15256</v>
      </c>
      <c r="I475" s="129"/>
      <c r="J475" s="129">
        <f>ROUND(I475*H475,2)</f>
        <v>0</v>
      </c>
      <c r="K475" s="126" t="s">
        <v>282</v>
      </c>
      <c r="L475" s="25"/>
      <c r="M475" s="130" t="s">
        <v>1</v>
      </c>
      <c r="N475" s="131" t="s">
        <v>37</v>
      </c>
      <c r="O475" s="132">
        <v>0</v>
      </c>
      <c r="P475" s="132">
        <f>O475*H475</f>
        <v>0</v>
      </c>
      <c r="Q475" s="132">
        <v>0</v>
      </c>
      <c r="R475" s="132">
        <f>Q475*H475</f>
        <v>0</v>
      </c>
      <c r="S475" s="132">
        <v>0</v>
      </c>
      <c r="T475" s="133">
        <f>S475*H475</f>
        <v>0</v>
      </c>
      <c r="AR475" s="134" t="s">
        <v>132</v>
      </c>
      <c r="AT475" s="134" t="s">
        <v>128</v>
      </c>
      <c r="AU475" s="134" t="s">
        <v>82</v>
      </c>
      <c r="AY475" s="13" t="s">
        <v>125</v>
      </c>
      <c r="BE475" s="135">
        <f>IF(N475="základní",J475,0)</f>
        <v>0</v>
      </c>
      <c r="BF475" s="135">
        <f>IF(N475="snížená",J475,0)</f>
        <v>0</v>
      </c>
      <c r="BG475" s="135">
        <f>IF(N475="zákl. přenesená",J475,0)</f>
        <v>0</v>
      </c>
      <c r="BH475" s="135">
        <f>IF(N475="sníž. přenesená",J475,0)</f>
        <v>0</v>
      </c>
      <c r="BI475" s="135">
        <f>IF(N475="nulová",J475,0)</f>
        <v>0</v>
      </c>
      <c r="BJ475" s="13" t="s">
        <v>80</v>
      </c>
      <c r="BK475" s="135">
        <f>ROUND(I475*H475,2)</f>
        <v>0</v>
      </c>
      <c r="BL475" s="13" t="s">
        <v>132</v>
      </c>
      <c r="BM475" s="134" t="s">
        <v>724</v>
      </c>
    </row>
    <row r="476" spans="2:65" s="1" customFormat="1" ht="29.25" x14ac:dyDescent="0.2">
      <c r="B476" s="25"/>
      <c r="D476" s="136" t="s">
        <v>134</v>
      </c>
      <c r="F476" s="137" t="s">
        <v>725</v>
      </c>
      <c r="L476" s="25"/>
      <c r="M476" s="138"/>
      <c r="T476" s="49"/>
      <c r="AT476" s="13" t="s">
        <v>134</v>
      </c>
      <c r="AU476" s="13" t="s">
        <v>82</v>
      </c>
    </row>
    <row r="477" spans="2:65" s="1" customFormat="1" ht="24.2" customHeight="1" x14ac:dyDescent="0.2">
      <c r="B477" s="25"/>
      <c r="C477" s="124" t="s">
        <v>726</v>
      </c>
      <c r="D477" s="124" t="s">
        <v>128</v>
      </c>
      <c r="E477" s="125" t="s">
        <v>727</v>
      </c>
      <c r="F477" s="126" t="s">
        <v>728</v>
      </c>
      <c r="G477" s="127" t="s">
        <v>131</v>
      </c>
      <c r="H477" s="128">
        <v>38</v>
      </c>
      <c r="I477" s="129"/>
      <c r="J477" s="129">
        <f>ROUND(I477*H477,2)</f>
        <v>0</v>
      </c>
      <c r="K477" s="126" t="s">
        <v>282</v>
      </c>
      <c r="L477" s="25"/>
      <c r="M477" s="130" t="s">
        <v>1</v>
      </c>
      <c r="N477" s="131" t="s">
        <v>37</v>
      </c>
      <c r="O477" s="132">
        <v>0</v>
      </c>
      <c r="P477" s="132">
        <f>O477*H477</f>
        <v>0</v>
      </c>
      <c r="Q477" s="132">
        <v>0</v>
      </c>
      <c r="R477" s="132">
        <f>Q477*H477</f>
        <v>0</v>
      </c>
      <c r="S477" s="132">
        <v>0</v>
      </c>
      <c r="T477" s="133">
        <f>S477*H477</f>
        <v>0</v>
      </c>
      <c r="AR477" s="134" t="s">
        <v>132</v>
      </c>
      <c r="AT477" s="134" t="s">
        <v>128</v>
      </c>
      <c r="AU477" s="134" t="s">
        <v>82</v>
      </c>
      <c r="AY477" s="13" t="s">
        <v>125</v>
      </c>
      <c r="BE477" s="135">
        <f>IF(N477="základní",J477,0)</f>
        <v>0</v>
      </c>
      <c r="BF477" s="135">
        <f>IF(N477="snížená",J477,0)</f>
        <v>0</v>
      </c>
      <c r="BG477" s="135">
        <f>IF(N477="zákl. přenesená",J477,0)</f>
        <v>0</v>
      </c>
      <c r="BH477" s="135">
        <f>IF(N477="sníž. přenesená",J477,0)</f>
        <v>0</v>
      </c>
      <c r="BI477" s="135">
        <f>IF(N477="nulová",J477,0)</f>
        <v>0</v>
      </c>
      <c r="BJ477" s="13" t="s">
        <v>80</v>
      </c>
      <c r="BK477" s="135">
        <f>ROUND(I477*H477,2)</f>
        <v>0</v>
      </c>
      <c r="BL477" s="13" t="s">
        <v>132</v>
      </c>
      <c r="BM477" s="134" t="s">
        <v>729</v>
      </c>
    </row>
    <row r="478" spans="2:65" s="1" customFormat="1" ht="29.25" x14ac:dyDescent="0.2">
      <c r="B478" s="25"/>
      <c r="D478" s="136" t="s">
        <v>134</v>
      </c>
      <c r="F478" s="137" t="s">
        <v>730</v>
      </c>
      <c r="L478" s="25"/>
      <c r="M478" s="138"/>
      <c r="T478" s="49"/>
      <c r="AT478" s="13" t="s">
        <v>134</v>
      </c>
      <c r="AU478" s="13" t="s">
        <v>82</v>
      </c>
    </row>
    <row r="479" spans="2:65" s="1" customFormat="1" ht="37.9" customHeight="1" x14ac:dyDescent="0.2">
      <c r="B479" s="25"/>
      <c r="C479" s="124" t="s">
        <v>731</v>
      </c>
      <c r="D479" s="124" t="s">
        <v>128</v>
      </c>
      <c r="E479" s="125" t="s">
        <v>732</v>
      </c>
      <c r="F479" s="126" t="s">
        <v>733</v>
      </c>
      <c r="G479" s="127" t="s">
        <v>131</v>
      </c>
      <c r="H479" s="128">
        <v>21</v>
      </c>
      <c r="I479" s="129"/>
      <c r="J479" s="129">
        <f>ROUND(I479*H479,2)</f>
        <v>0</v>
      </c>
      <c r="K479" s="126" t="s">
        <v>282</v>
      </c>
      <c r="L479" s="25"/>
      <c r="M479" s="130" t="s">
        <v>1</v>
      </c>
      <c r="N479" s="131" t="s">
        <v>37</v>
      </c>
      <c r="O479" s="132">
        <v>0</v>
      </c>
      <c r="P479" s="132">
        <f>O479*H479</f>
        <v>0</v>
      </c>
      <c r="Q479" s="132">
        <v>0</v>
      </c>
      <c r="R479" s="132">
        <f>Q479*H479</f>
        <v>0</v>
      </c>
      <c r="S479" s="132">
        <v>0</v>
      </c>
      <c r="T479" s="133">
        <f>S479*H479</f>
        <v>0</v>
      </c>
      <c r="AR479" s="134" t="s">
        <v>132</v>
      </c>
      <c r="AT479" s="134" t="s">
        <v>128</v>
      </c>
      <c r="AU479" s="134" t="s">
        <v>82</v>
      </c>
      <c r="AY479" s="13" t="s">
        <v>125</v>
      </c>
      <c r="BE479" s="135">
        <f>IF(N479="základní",J479,0)</f>
        <v>0</v>
      </c>
      <c r="BF479" s="135">
        <f>IF(N479="snížená",J479,0)</f>
        <v>0</v>
      </c>
      <c r="BG479" s="135">
        <f>IF(N479="zákl. přenesená",J479,0)</f>
        <v>0</v>
      </c>
      <c r="BH479" s="135">
        <f>IF(N479="sníž. přenesená",J479,0)</f>
        <v>0</v>
      </c>
      <c r="BI479" s="135">
        <f>IF(N479="nulová",J479,0)</f>
        <v>0</v>
      </c>
      <c r="BJ479" s="13" t="s">
        <v>80</v>
      </c>
      <c r="BK479" s="135">
        <f>ROUND(I479*H479,2)</f>
        <v>0</v>
      </c>
      <c r="BL479" s="13" t="s">
        <v>132</v>
      </c>
      <c r="BM479" s="134" t="s">
        <v>734</v>
      </c>
    </row>
    <row r="480" spans="2:65" s="1" customFormat="1" ht="29.25" x14ac:dyDescent="0.2">
      <c r="B480" s="25"/>
      <c r="D480" s="136" t="s">
        <v>134</v>
      </c>
      <c r="F480" s="137" t="s">
        <v>735</v>
      </c>
      <c r="L480" s="25"/>
      <c r="M480" s="138"/>
      <c r="T480" s="49"/>
      <c r="AT480" s="13" t="s">
        <v>134</v>
      </c>
      <c r="AU480" s="13" t="s">
        <v>82</v>
      </c>
    </row>
    <row r="481" spans="2:65" s="1" customFormat="1" ht="24.2" customHeight="1" x14ac:dyDescent="0.2">
      <c r="B481" s="25"/>
      <c r="C481" s="124" t="s">
        <v>736</v>
      </c>
      <c r="D481" s="124" t="s">
        <v>128</v>
      </c>
      <c r="E481" s="125" t="s">
        <v>737</v>
      </c>
      <c r="F481" s="126" t="s">
        <v>738</v>
      </c>
      <c r="G481" s="127" t="s">
        <v>252</v>
      </c>
      <c r="H481" s="128">
        <v>10862</v>
      </c>
      <c r="I481" s="129"/>
      <c r="J481" s="129">
        <f>ROUND(I481*H481,2)</f>
        <v>0</v>
      </c>
      <c r="K481" s="126" t="s">
        <v>282</v>
      </c>
      <c r="L481" s="25"/>
      <c r="M481" s="130" t="s">
        <v>1</v>
      </c>
      <c r="N481" s="131" t="s">
        <v>37</v>
      </c>
      <c r="O481" s="132">
        <v>0</v>
      </c>
      <c r="P481" s="132">
        <f>O481*H481</f>
        <v>0</v>
      </c>
      <c r="Q481" s="132">
        <v>0</v>
      </c>
      <c r="R481" s="132">
        <f>Q481*H481</f>
        <v>0</v>
      </c>
      <c r="S481" s="132">
        <v>0</v>
      </c>
      <c r="T481" s="133">
        <f>S481*H481</f>
        <v>0</v>
      </c>
      <c r="AR481" s="134" t="s">
        <v>132</v>
      </c>
      <c r="AT481" s="134" t="s">
        <v>128</v>
      </c>
      <c r="AU481" s="134" t="s">
        <v>82</v>
      </c>
      <c r="AY481" s="13" t="s">
        <v>125</v>
      </c>
      <c r="BE481" s="135">
        <f>IF(N481="základní",J481,0)</f>
        <v>0</v>
      </c>
      <c r="BF481" s="135">
        <f>IF(N481="snížená",J481,0)</f>
        <v>0</v>
      </c>
      <c r="BG481" s="135">
        <f>IF(N481="zákl. přenesená",J481,0)</f>
        <v>0</v>
      </c>
      <c r="BH481" s="135">
        <f>IF(N481="sníž. přenesená",J481,0)</f>
        <v>0</v>
      </c>
      <c r="BI481" s="135">
        <f>IF(N481="nulová",J481,0)</f>
        <v>0</v>
      </c>
      <c r="BJ481" s="13" t="s">
        <v>80</v>
      </c>
      <c r="BK481" s="135">
        <f>ROUND(I481*H481,2)</f>
        <v>0</v>
      </c>
      <c r="BL481" s="13" t="s">
        <v>132</v>
      </c>
      <c r="BM481" s="134" t="s">
        <v>739</v>
      </c>
    </row>
    <row r="482" spans="2:65" s="1" customFormat="1" ht="29.25" x14ac:dyDescent="0.2">
      <c r="B482" s="25"/>
      <c r="D482" s="136" t="s">
        <v>134</v>
      </c>
      <c r="F482" s="137" t="s">
        <v>740</v>
      </c>
      <c r="L482" s="25"/>
      <c r="M482" s="138"/>
      <c r="T482" s="49"/>
      <c r="AT482" s="13" t="s">
        <v>134</v>
      </c>
      <c r="AU482" s="13" t="s">
        <v>82</v>
      </c>
    </row>
    <row r="483" spans="2:65" s="1" customFormat="1" ht="33" customHeight="1" x14ac:dyDescent="0.2">
      <c r="B483" s="25"/>
      <c r="C483" s="124" t="s">
        <v>741</v>
      </c>
      <c r="D483" s="124" t="s">
        <v>128</v>
      </c>
      <c r="E483" s="125" t="s">
        <v>742</v>
      </c>
      <c r="F483" s="126" t="s">
        <v>743</v>
      </c>
      <c r="G483" s="127" t="s">
        <v>131</v>
      </c>
      <c r="H483" s="128">
        <v>4</v>
      </c>
      <c r="I483" s="129"/>
      <c r="J483" s="129">
        <f>ROUND(I483*H483,2)</f>
        <v>0</v>
      </c>
      <c r="K483" s="126" t="s">
        <v>282</v>
      </c>
      <c r="L483" s="25"/>
      <c r="M483" s="130" t="s">
        <v>1</v>
      </c>
      <c r="N483" s="131" t="s">
        <v>37</v>
      </c>
      <c r="O483" s="132">
        <v>0</v>
      </c>
      <c r="P483" s="132">
        <f>O483*H483</f>
        <v>0</v>
      </c>
      <c r="Q483" s="132">
        <v>0</v>
      </c>
      <c r="R483" s="132">
        <f>Q483*H483</f>
        <v>0</v>
      </c>
      <c r="S483" s="132">
        <v>0</v>
      </c>
      <c r="T483" s="133">
        <f>S483*H483</f>
        <v>0</v>
      </c>
      <c r="AR483" s="134" t="s">
        <v>132</v>
      </c>
      <c r="AT483" s="134" t="s">
        <v>128</v>
      </c>
      <c r="AU483" s="134" t="s">
        <v>82</v>
      </c>
      <c r="AY483" s="13" t="s">
        <v>125</v>
      </c>
      <c r="BE483" s="135">
        <f>IF(N483="základní",J483,0)</f>
        <v>0</v>
      </c>
      <c r="BF483" s="135">
        <f>IF(N483="snížená",J483,0)</f>
        <v>0</v>
      </c>
      <c r="BG483" s="135">
        <f>IF(N483="zákl. přenesená",J483,0)</f>
        <v>0</v>
      </c>
      <c r="BH483" s="135">
        <f>IF(N483="sníž. přenesená",J483,0)</f>
        <v>0</v>
      </c>
      <c r="BI483" s="135">
        <f>IF(N483="nulová",J483,0)</f>
        <v>0</v>
      </c>
      <c r="BJ483" s="13" t="s">
        <v>80</v>
      </c>
      <c r="BK483" s="135">
        <f>ROUND(I483*H483,2)</f>
        <v>0</v>
      </c>
      <c r="BL483" s="13" t="s">
        <v>132</v>
      </c>
      <c r="BM483" s="134" t="s">
        <v>744</v>
      </c>
    </row>
    <row r="484" spans="2:65" s="1" customFormat="1" ht="29.25" x14ac:dyDescent="0.2">
      <c r="B484" s="25"/>
      <c r="D484" s="136" t="s">
        <v>134</v>
      </c>
      <c r="F484" s="137" t="s">
        <v>745</v>
      </c>
      <c r="L484" s="25"/>
      <c r="M484" s="138"/>
      <c r="T484" s="49"/>
      <c r="AT484" s="13" t="s">
        <v>134</v>
      </c>
      <c r="AU484" s="13" t="s">
        <v>82</v>
      </c>
    </row>
    <row r="485" spans="2:65" s="1" customFormat="1" ht="24.2" customHeight="1" x14ac:dyDescent="0.2">
      <c r="B485" s="25"/>
      <c r="C485" s="124" t="s">
        <v>746</v>
      </c>
      <c r="D485" s="124" t="s">
        <v>128</v>
      </c>
      <c r="E485" s="125" t="s">
        <v>747</v>
      </c>
      <c r="F485" s="126" t="s">
        <v>748</v>
      </c>
      <c r="G485" s="127" t="s">
        <v>131</v>
      </c>
      <c r="H485" s="128">
        <v>4</v>
      </c>
      <c r="I485" s="129"/>
      <c r="J485" s="129">
        <f>ROUND(I485*H485,2)</f>
        <v>0</v>
      </c>
      <c r="K485" s="126" t="s">
        <v>282</v>
      </c>
      <c r="L485" s="25"/>
      <c r="M485" s="130" t="s">
        <v>1</v>
      </c>
      <c r="N485" s="131" t="s">
        <v>37</v>
      </c>
      <c r="O485" s="132">
        <v>0</v>
      </c>
      <c r="P485" s="132">
        <f>O485*H485</f>
        <v>0</v>
      </c>
      <c r="Q485" s="132">
        <v>0</v>
      </c>
      <c r="R485" s="132">
        <f>Q485*H485</f>
        <v>0</v>
      </c>
      <c r="S485" s="132">
        <v>0</v>
      </c>
      <c r="T485" s="133">
        <f>S485*H485</f>
        <v>0</v>
      </c>
      <c r="AR485" s="134" t="s">
        <v>132</v>
      </c>
      <c r="AT485" s="134" t="s">
        <v>128</v>
      </c>
      <c r="AU485" s="134" t="s">
        <v>82</v>
      </c>
      <c r="AY485" s="13" t="s">
        <v>125</v>
      </c>
      <c r="BE485" s="135">
        <f>IF(N485="základní",J485,0)</f>
        <v>0</v>
      </c>
      <c r="BF485" s="135">
        <f>IF(N485="snížená",J485,0)</f>
        <v>0</v>
      </c>
      <c r="BG485" s="135">
        <f>IF(N485="zákl. přenesená",J485,0)</f>
        <v>0</v>
      </c>
      <c r="BH485" s="135">
        <f>IF(N485="sníž. přenesená",J485,0)</f>
        <v>0</v>
      </c>
      <c r="BI485" s="135">
        <f>IF(N485="nulová",J485,0)</f>
        <v>0</v>
      </c>
      <c r="BJ485" s="13" t="s">
        <v>80</v>
      </c>
      <c r="BK485" s="135">
        <f>ROUND(I485*H485,2)</f>
        <v>0</v>
      </c>
      <c r="BL485" s="13" t="s">
        <v>132</v>
      </c>
      <c r="BM485" s="134" t="s">
        <v>749</v>
      </c>
    </row>
    <row r="486" spans="2:65" s="1" customFormat="1" ht="29.25" x14ac:dyDescent="0.2">
      <c r="B486" s="25"/>
      <c r="D486" s="136" t="s">
        <v>134</v>
      </c>
      <c r="F486" s="137" t="s">
        <v>750</v>
      </c>
      <c r="L486" s="25"/>
      <c r="M486" s="138"/>
      <c r="T486" s="49"/>
      <c r="AT486" s="13" t="s">
        <v>134</v>
      </c>
      <c r="AU486" s="13" t="s">
        <v>82</v>
      </c>
    </row>
    <row r="487" spans="2:65" s="1" customFormat="1" ht="21.75" customHeight="1" x14ac:dyDescent="0.2">
      <c r="B487" s="25"/>
      <c r="C487" s="124" t="s">
        <v>751</v>
      </c>
      <c r="D487" s="124" t="s">
        <v>128</v>
      </c>
      <c r="E487" s="125" t="s">
        <v>752</v>
      </c>
      <c r="F487" s="126" t="s">
        <v>753</v>
      </c>
      <c r="G487" s="127" t="s">
        <v>131</v>
      </c>
      <c r="H487" s="128">
        <v>4</v>
      </c>
      <c r="I487" s="129"/>
      <c r="J487" s="129">
        <f>ROUND(I487*H487,2)</f>
        <v>0</v>
      </c>
      <c r="K487" s="126" t="s">
        <v>282</v>
      </c>
      <c r="L487" s="25"/>
      <c r="M487" s="130" t="s">
        <v>1</v>
      </c>
      <c r="N487" s="131" t="s">
        <v>37</v>
      </c>
      <c r="O487" s="132">
        <v>0</v>
      </c>
      <c r="P487" s="132">
        <f>O487*H487</f>
        <v>0</v>
      </c>
      <c r="Q487" s="132">
        <v>0</v>
      </c>
      <c r="R487" s="132">
        <f>Q487*H487</f>
        <v>0</v>
      </c>
      <c r="S487" s="132">
        <v>0</v>
      </c>
      <c r="T487" s="133">
        <f>S487*H487</f>
        <v>0</v>
      </c>
      <c r="AR487" s="134" t="s">
        <v>132</v>
      </c>
      <c r="AT487" s="134" t="s">
        <v>128</v>
      </c>
      <c r="AU487" s="134" t="s">
        <v>82</v>
      </c>
      <c r="AY487" s="13" t="s">
        <v>125</v>
      </c>
      <c r="BE487" s="135">
        <f>IF(N487="základní",J487,0)</f>
        <v>0</v>
      </c>
      <c r="BF487" s="135">
        <f>IF(N487="snížená",J487,0)</f>
        <v>0</v>
      </c>
      <c r="BG487" s="135">
        <f>IF(N487="zákl. přenesená",J487,0)</f>
        <v>0</v>
      </c>
      <c r="BH487" s="135">
        <f>IF(N487="sníž. přenesená",J487,0)</f>
        <v>0</v>
      </c>
      <c r="BI487" s="135">
        <f>IF(N487="nulová",J487,0)</f>
        <v>0</v>
      </c>
      <c r="BJ487" s="13" t="s">
        <v>80</v>
      </c>
      <c r="BK487" s="135">
        <f>ROUND(I487*H487,2)</f>
        <v>0</v>
      </c>
      <c r="BL487" s="13" t="s">
        <v>132</v>
      </c>
      <c r="BM487" s="134" t="s">
        <v>754</v>
      </c>
    </row>
    <row r="488" spans="2:65" s="1" customFormat="1" ht="19.5" x14ac:dyDescent="0.2">
      <c r="B488" s="25"/>
      <c r="D488" s="136" t="s">
        <v>134</v>
      </c>
      <c r="F488" s="137" t="s">
        <v>755</v>
      </c>
      <c r="L488" s="25"/>
      <c r="M488" s="138"/>
      <c r="T488" s="49"/>
      <c r="AT488" s="13" t="s">
        <v>134</v>
      </c>
      <c r="AU488" s="13" t="s">
        <v>82</v>
      </c>
    </row>
    <row r="489" spans="2:65" s="1" customFormat="1" ht="21.75" customHeight="1" x14ac:dyDescent="0.2">
      <c r="B489" s="25"/>
      <c r="C489" s="124" t="s">
        <v>756</v>
      </c>
      <c r="D489" s="124" t="s">
        <v>128</v>
      </c>
      <c r="E489" s="125" t="s">
        <v>757</v>
      </c>
      <c r="F489" s="126" t="s">
        <v>758</v>
      </c>
      <c r="G489" s="127" t="s">
        <v>131</v>
      </c>
      <c r="H489" s="128">
        <v>4</v>
      </c>
      <c r="I489" s="129"/>
      <c r="J489" s="129">
        <f>ROUND(I489*H489,2)</f>
        <v>0</v>
      </c>
      <c r="K489" s="126" t="s">
        <v>282</v>
      </c>
      <c r="L489" s="25"/>
      <c r="M489" s="130" t="s">
        <v>1</v>
      </c>
      <c r="N489" s="131" t="s">
        <v>37</v>
      </c>
      <c r="O489" s="132">
        <v>0</v>
      </c>
      <c r="P489" s="132">
        <f>O489*H489</f>
        <v>0</v>
      </c>
      <c r="Q489" s="132">
        <v>0</v>
      </c>
      <c r="R489" s="132">
        <f>Q489*H489</f>
        <v>0</v>
      </c>
      <c r="S489" s="132">
        <v>0</v>
      </c>
      <c r="T489" s="133">
        <f>S489*H489</f>
        <v>0</v>
      </c>
      <c r="AR489" s="134" t="s">
        <v>132</v>
      </c>
      <c r="AT489" s="134" t="s">
        <v>128</v>
      </c>
      <c r="AU489" s="134" t="s">
        <v>82</v>
      </c>
      <c r="AY489" s="13" t="s">
        <v>125</v>
      </c>
      <c r="BE489" s="135">
        <f>IF(N489="základní",J489,0)</f>
        <v>0</v>
      </c>
      <c r="BF489" s="135">
        <f>IF(N489="snížená",J489,0)</f>
        <v>0</v>
      </c>
      <c r="BG489" s="135">
        <f>IF(N489="zákl. přenesená",J489,0)</f>
        <v>0</v>
      </c>
      <c r="BH489" s="135">
        <f>IF(N489="sníž. přenesená",J489,0)</f>
        <v>0</v>
      </c>
      <c r="BI489" s="135">
        <f>IF(N489="nulová",J489,0)</f>
        <v>0</v>
      </c>
      <c r="BJ489" s="13" t="s">
        <v>80</v>
      </c>
      <c r="BK489" s="135">
        <f>ROUND(I489*H489,2)</f>
        <v>0</v>
      </c>
      <c r="BL489" s="13" t="s">
        <v>132</v>
      </c>
      <c r="BM489" s="134" t="s">
        <v>759</v>
      </c>
    </row>
    <row r="490" spans="2:65" s="1" customFormat="1" ht="29.25" x14ac:dyDescent="0.2">
      <c r="B490" s="25"/>
      <c r="D490" s="136" t="s">
        <v>134</v>
      </c>
      <c r="F490" s="137" t="s">
        <v>760</v>
      </c>
      <c r="L490" s="25"/>
      <c r="M490" s="138"/>
      <c r="T490" s="49"/>
      <c r="AT490" s="13" t="s">
        <v>134</v>
      </c>
      <c r="AU490" s="13" t="s">
        <v>82</v>
      </c>
    </row>
    <row r="491" spans="2:65" s="1" customFormat="1" ht="24.2" customHeight="1" x14ac:dyDescent="0.2">
      <c r="B491" s="25"/>
      <c r="C491" s="124" t="s">
        <v>761</v>
      </c>
      <c r="D491" s="124" t="s">
        <v>128</v>
      </c>
      <c r="E491" s="125" t="s">
        <v>762</v>
      </c>
      <c r="F491" s="126" t="s">
        <v>763</v>
      </c>
      <c r="G491" s="127" t="s">
        <v>131</v>
      </c>
      <c r="H491" s="128">
        <v>4</v>
      </c>
      <c r="I491" s="129"/>
      <c r="J491" s="129">
        <f>ROUND(I491*H491,2)</f>
        <v>0</v>
      </c>
      <c r="K491" s="126" t="s">
        <v>282</v>
      </c>
      <c r="L491" s="25"/>
      <c r="M491" s="130" t="s">
        <v>1</v>
      </c>
      <c r="N491" s="131" t="s">
        <v>37</v>
      </c>
      <c r="O491" s="132">
        <v>0</v>
      </c>
      <c r="P491" s="132">
        <f>O491*H491</f>
        <v>0</v>
      </c>
      <c r="Q491" s="132">
        <v>0</v>
      </c>
      <c r="R491" s="132">
        <f>Q491*H491</f>
        <v>0</v>
      </c>
      <c r="S491" s="132">
        <v>0</v>
      </c>
      <c r="T491" s="133">
        <f>S491*H491</f>
        <v>0</v>
      </c>
      <c r="AR491" s="134" t="s">
        <v>132</v>
      </c>
      <c r="AT491" s="134" t="s">
        <v>128</v>
      </c>
      <c r="AU491" s="134" t="s">
        <v>82</v>
      </c>
      <c r="AY491" s="13" t="s">
        <v>125</v>
      </c>
      <c r="BE491" s="135">
        <f>IF(N491="základní",J491,0)</f>
        <v>0</v>
      </c>
      <c r="BF491" s="135">
        <f>IF(N491="snížená",J491,0)</f>
        <v>0</v>
      </c>
      <c r="BG491" s="135">
        <f>IF(N491="zákl. přenesená",J491,0)</f>
        <v>0</v>
      </c>
      <c r="BH491" s="135">
        <f>IF(N491="sníž. přenesená",J491,0)</f>
        <v>0</v>
      </c>
      <c r="BI491" s="135">
        <f>IF(N491="nulová",J491,0)</f>
        <v>0</v>
      </c>
      <c r="BJ491" s="13" t="s">
        <v>80</v>
      </c>
      <c r="BK491" s="135">
        <f>ROUND(I491*H491,2)</f>
        <v>0</v>
      </c>
      <c r="BL491" s="13" t="s">
        <v>132</v>
      </c>
      <c r="BM491" s="134" t="s">
        <v>764</v>
      </c>
    </row>
    <row r="492" spans="2:65" s="1" customFormat="1" ht="29.25" x14ac:dyDescent="0.2">
      <c r="B492" s="25"/>
      <c r="D492" s="136" t="s">
        <v>134</v>
      </c>
      <c r="F492" s="137" t="s">
        <v>765</v>
      </c>
      <c r="L492" s="25"/>
      <c r="M492" s="138"/>
      <c r="T492" s="49"/>
      <c r="AT492" s="13" t="s">
        <v>134</v>
      </c>
      <c r="AU492" s="13" t="s">
        <v>82</v>
      </c>
    </row>
    <row r="493" spans="2:65" s="1" customFormat="1" ht="24.2" customHeight="1" x14ac:dyDescent="0.2">
      <c r="B493" s="25"/>
      <c r="C493" s="124" t="s">
        <v>766</v>
      </c>
      <c r="D493" s="124" t="s">
        <v>128</v>
      </c>
      <c r="E493" s="125" t="s">
        <v>767</v>
      </c>
      <c r="F493" s="126" t="s">
        <v>768</v>
      </c>
      <c r="G493" s="127" t="s">
        <v>131</v>
      </c>
      <c r="H493" s="128">
        <v>4</v>
      </c>
      <c r="I493" s="129"/>
      <c r="J493" s="129">
        <f>ROUND(I493*H493,2)</f>
        <v>0</v>
      </c>
      <c r="K493" s="126" t="s">
        <v>282</v>
      </c>
      <c r="L493" s="25"/>
      <c r="M493" s="130" t="s">
        <v>1</v>
      </c>
      <c r="N493" s="131" t="s">
        <v>37</v>
      </c>
      <c r="O493" s="132">
        <v>0</v>
      </c>
      <c r="P493" s="132">
        <f>O493*H493</f>
        <v>0</v>
      </c>
      <c r="Q493" s="132">
        <v>0</v>
      </c>
      <c r="R493" s="132">
        <f>Q493*H493</f>
        <v>0</v>
      </c>
      <c r="S493" s="132">
        <v>0</v>
      </c>
      <c r="T493" s="133">
        <f>S493*H493</f>
        <v>0</v>
      </c>
      <c r="AR493" s="134" t="s">
        <v>132</v>
      </c>
      <c r="AT493" s="134" t="s">
        <v>128</v>
      </c>
      <c r="AU493" s="134" t="s">
        <v>82</v>
      </c>
      <c r="AY493" s="13" t="s">
        <v>125</v>
      </c>
      <c r="BE493" s="135">
        <f>IF(N493="základní",J493,0)</f>
        <v>0</v>
      </c>
      <c r="BF493" s="135">
        <f>IF(N493="snížená",J493,0)</f>
        <v>0</v>
      </c>
      <c r="BG493" s="135">
        <f>IF(N493="zákl. přenesená",J493,0)</f>
        <v>0</v>
      </c>
      <c r="BH493" s="135">
        <f>IF(N493="sníž. přenesená",J493,0)</f>
        <v>0</v>
      </c>
      <c r="BI493" s="135">
        <f>IF(N493="nulová",J493,0)</f>
        <v>0</v>
      </c>
      <c r="BJ493" s="13" t="s">
        <v>80</v>
      </c>
      <c r="BK493" s="135">
        <f>ROUND(I493*H493,2)</f>
        <v>0</v>
      </c>
      <c r="BL493" s="13" t="s">
        <v>132</v>
      </c>
      <c r="BM493" s="134" t="s">
        <v>769</v>
      </c>
    </row>
    <row r="494" spans="2:65" s="1" customFormat="1" ht="29.25" x14ac:dyDescent="0.2">
      <c r="B494" s="25"/>
      <c r="D494" s="136" t="s">
        <v>134</v>
      </c>
      <c r="F494" s="137" t="s">
        <v>770</v>
      </c>
      <c r="L494" s="25"/>
      <c r="M494" s="138"/>
      <c r="T494" s="49"/>
      <c r="AT494" s="13" t="s">
        <v>134</v>
      </c>
      <c r="AU494" s="13" t="s">
        <v>82</v>
      </c>
    </row>
    <row r="495" spans="2:65" s="1" customFormat="1" ht="24.2" customHeight="1" x14ac:dyDescent="0.2">
      <c r="B495" s="25"/>
      <c r="C495" s="124" t="s">
        <v>771</v>
      </c>
      <c r="D495" s="124" t="s">
        <v>128</v>
      </c>
      <c r="E495" s="125" t="s">
        <v>772</v>
      </c>
      <c r="F495" s="126" t="s">
        <v>773</v>
      </c>
      <c r="G495" s="127" t="s">
        <v>131</v>
      </c>
      <c r="H495" s="128">
        <v>4</v>
      </c>
      <c r="I495" s="129"/>
      <c r="J495" s="129">
        <f>ROUND(I495*H495,2)</f>
        <v>0</v>
      </c>
      <c r="K495" s="126" t="s">
        <v>282</v>
      </c>
      <c r="L495" s="25"/>
      <c r="M495" s="130" t="s">
        <v>1</v>
      </c>
      <c r="N495" s="131" t="s">
        <v>37</v>
      </c>
      <c r="O495" s="132">
        <v>0</v>
      </c>
      <c r="P495" s="132">
        <f>O495*H495</f>
        <v>0</v>
      </c>
      <c r="Q495" s="132">
        <v>0</v>
      </c>
      <c r="R495" s="132">
        <f>Q495*H495</f>
        <v>0</v>
      </c>
      <c r="S495" s="132">
        <v>0</v>
      </c>
      <c r="T495" s="133">
        <f>S495*H495</f>
        <v>0</v>
      </c>
      <c r="AR495" s="134" t="s">
        <v>132</v>
      </c>
      <c r="AT495" s="134" t="s">
        <v>128</v>
      </c>
      <c r="AU495" s="134" t="s">
        <v>82</v>
      </c>
      <c r="AY495" s="13" t="s">
        <v>125</v>
      </c>
      <c r="BE495" s="135">
        <f>IF(N495="základní",J495,0)</f>
        <v>0</v>
      </c>
      <c r="BF495" s="135">
        <f>IF(N495="snížená",J495,0)</f>
        <v>0</v>
      </c>
      <c r="BG495" s="135">
        <f>IF(N495="zákl. přenesená",J495,0)</f>
        <v>0</v>
      </c>
      <c r="BH495" s="135">
        <f>IF(N495="sníž. přenesená",J495,0)</f>
        <v>0</v>
      </c>
      <c r="BI495" s="135">
        <f>IF(N495="nulová",J495,0)</f>
        <v>0</v>
      </c>
      <c r="BJ495" s="13" t="s">
        <v>80</v>
      </c>
      <c r="BK495" s="135">
        <f>ROUND(I495*H495,2)</f>
        <v>0</v>
      </c>
      <c r="BL495" s="13" t="s">
        <v>132</v>
      </c>
      <c r="BM495" s="134" t="s">
        <v>774</v>
      </c>
    </row>
    <row r="496" spans="2:65" s="1" customFormat="1" ht="29.25" x14ac:dyDescent="0.2">
      <c r="B496" s="25"/>
      <c r="D496" s="136" t="s">
        <v>134</v>
      </c>
      <c r="F496" s="137" t="s">
        <v>775</v>
      </c>
      <c r="L496" s="25"/>
      <c r="M496" s="138"/>
      <c r="T496" s="49"/>
      <c r="AT496" s="13" t="s">
        <v>134</v>
      </c>
      <c r="AU496" s="13" t="s">
        <v>82</v>
      </c>
    </row>
    <row r="497" spans="2:65" s="1" customFormat="1" ht="24.2" customHeight="1" x14ac:dyDescent="0.2">
      <c r="B497" s="25"/>
      <c r="C497" s="124" t="s">
        <v>776</v>
      </c>
      <c r="D497" s="124" t="s">
        <v>128</v>
      </c>
      <c r="E497" s="125" t="s">
        <v>777</v>
      </c>
      <c r="F497" s="126" t="s">
        <v>778</v>
      </c>
      <c r="G497" s="127" t="s">
        <v>779</v>
      </c>
      <c r="H497" s="128">
        <v>2640</v>
      </c>
      <c r="I497" s="129"/>
      <c r="J497" s="129">
        <f>ROUND(I497*H497,2)</f>
        <v>0</v>
      </c>
      <c r="K497" s="126" t="s">
        <v>282</v>
      </c>
      <c r="L497" s="25"/>
      <c r="M497" s="130" t="s">
        <v>1</v>
      </c>
      <c r="N497" s="131" t="s">
        <v>37</v>
      </c>
      <c r="O497" s="132">
        <v>0</v>
      </c>
      <c r="P497" s="132">
        <f>O497*H497</f>
        <v>0</v>
      </c>
      <c r="Q497" s="132">
        <v>0</v>
      </c>
      <c r="R497" s="132">
        <f>Q497*H497</f>
        <v>0</v>
      </c>
      <c r="S497" s="132">
        <v>0</v>
      </c>
      <c r="T497" s="133">
        <f>S497*H497</f>
        <v>0</v>
      </c>
      <c r="AR497" s="134" t="s">
        <v>132</v>
      </c>
      <c r="AT497" s="134" t="s">
        <v>128</v>
      </c>
      <c r="AU497" s="134" t="s">
        <v>82</v>
      </c>
      <c r="AY497" s="13" t="s">
        <v>125</v>
      </c>
      <c r="BE497" s="135">
        <f>IF(N497="základní",J497,0)</f>
        <v>0</v>
      </c>
      <c r="BF497" s="135">
        <f>IF(N497="snížená",J497,0)</f>
        <v>0</v>
      </c>
      <c r="BG497" s="135">
        <f>IF(N497="zákl. přenesená",J497,0)</f>
        <v>0</v>
      </c>
      <c r="BH497" s="135">
        <f>IF(N497="sníž. přenesená",J497,0)</f>
        <v>0</v>
      </c>
      <c r="BI497" s="135">
        <f>IF(N497="nulová",J497,0)</f>
        <v>0</v>
      </c>
      <c r="BJ497" s="13" t="s">
        <v>80</v>
      </c>
      <c r="BK497" s="135">
        <f>ROUND(I497*H497,2)</f>
        <v>0</v>
      </c>
      <c r="BL497" s="13" t="s">
        <v>132</v>
      </c>
      <c r="BM497" s="134" t="s">
        <v>780</v>
      </c>
    </row>
    <row r="498" spans="2:65" s="1" customFormat="1" ht="29.25" x14ac:dyDescent="0.2">
      <c r="B498" s="25"/>
      <c r="D498" s="136" t="s">
        <v>134</v>
      </c>
      <c r="F498" s="137" t="s">
        <v>781</v>
      </c>
      <c r="L498" s="25"/>
      <c r="M498" s="138"/>
      <c r="T498" s="49"/>
      <c r="AT498" s="13" t="s">
        <v>134</v>
      </c>
      <c r="AU498" s="13" t="s">
        <v>82</v>
      </c>
    </row>
    <row r="499" spans="2:65" s="1" customFormat="1" ht="19.5" x14ac:dyDescent="0.2">
      <c r="B499" s="25"/>
      <c r="D499" s="136" t="s">
        <v>150</v>
      </c>
      <c r="F499" s="148" t="s">
        <v>782</v>
      </c>
      <c r="L499" s="25"/>
      <c r="M499" s="138"/>
      <c r="T499" s="49"/>
      <c r="AT499" s="13" t="s">
        <v>150</v>
      </c>
      <c r="AU499" s="13" t="s">
        <v>82</v>
      </c>
    </row>
    <row r="500" spans="2:65" s="1" customFormat="1" ht="37.9" customHeight="1" x14ac:dyDescent="0.2">
      <c r="B500" s="25"/>
      <c r="C500" s="124" t="s">
        <v>783</v>
      </c>
      <c r="D500" s="124" t="s">
        <v>128</v>
      </c>
      <c r="E500" s="125" t="s">
        <v>784</v>
      </c>
      <c r="F500" s="126" t="s">
        <v>785</v>
      </c>
      <c r="G500" s="127" t="s">
        <v>131</v>
      </c>
      <c r="H500" s="128">
        <v>4</v>
      </c>
      <c r="I500" s="129"/>
      <c r="J500" s="129">
        <f>ROUND(I500*H500,2)</f>
        <v>0</v>
      </c>
      <c r="K500" s="126" t="s">
        <v>282</v>
      </c>
      <c r="L500" s="25"/>
      <c r="M500" s="130" t="s">
        <v>1</v>
      </c>
      <c r="N500" s="131" t="s">
        <v>37</v>
      </c>
      <c r="O500" s="132">
        <v>0</v>
      </c>
      <c r="P500" s="132">
        <f>O500*H500</f>
        <v>0</v>
      </c>
      <c r="Q500" s="132">
        <v>0</v>
      </c>
      <c r="R500" s="132">
        <f>Q500*H500</f>
        <v>0</v>
      </c>
      <c r="S500" s="132">
        <v>0</v>
      </c>
      <c r="T500" s="133">
        <f>S500*H500</f>
        <v>0</v>
      </c>
      <c r="AR500" s="134" t="s">
        <v>132</v>
      </c>
      <c r="AT500" s="134" t="s">
        <v>128</v>
      </c>
      <c r="AU500" s="134" t="s">
        <v>82</v>
      </c>
      <c r="AY500" s="13" t="s">
        <v>125</v>
      </c>
      <c r="BE500" s="135">
        <f>IF(N500="základní",J500,0)</f>
        <v>0</v>
      </c>
      <c r="BF500" s="135">
        <f>IF(N500="snížená",J500,0)</f>
        <v>0</v>
      </c>
      <c r="BG500" s="135">
        <f>IF(N500="zákl. přenesená",J500,0)</f>
        <v>0</v>
      </c>
      <c r="BH500" s="135">
        <f>IF(N500="sníž. přenesená",J500,0)</f>
        <v>0</v>
      </c>
      <c r="BI500" s="135">
        <f>IF(N500="nulová",J500,0)</f>
        <v>0</v>
      </c>
      <c r="BJ500" s="13" t="s">
        <v>80</v>
      </c>
      <c r="BK500" s="135">
        <f>ROUND(I500*H500,2)</f>
        <v>0</v>
      </c>
      <c r="BL500" s="13" t="s">
        <v>132</v>
      </c>
      <c r="BM500" s="134" t="s">
        <v>786</v>
      </c>
    </row>
    <row r="501" spans="2:65" s="1" customFormat="1" ht="29.25" x14ac:dyDescent="0.2">
      <c r="B501" s="25"/>
      <c r="D501" s="136" t="s">
        <v>134</v>
      </c>
      <c r="F501" s="137" t="s">
        <v>787</v>
      </c>
      <c r="L501" s="25"/>
      <c r="M501" s="138"/>
      <c r="T501" s="49"/>
      <c r="AT501" s="13" t="s">
        <v>134</v>
      </c>
      <c r="AU501" s="13" t="s">
        <v>82</v>
      </c>
    </row>
    <row r="502" spans="2:65" s="1" customFormat="1" ht="24.2" customHeight="1" x14ac:dyDescent="0.2">
      <c r="B502" s="25"/>
      <c r="C502" s="124" t="s">
        <v>788</v>
      </c>
      <c r="D502" s="124" t="s">
        <v>128</v>
      </c>
      <c r="E502" s="125" t="s">
        <v>189</v>
      </c>
      <c r="F502" s="126" t="s">
        <v>190</v>
      </c>
      <c r="G502" s="127" t="s">
        <v>176</v>
      </c>
      <c r="H502" s="128">
        <v>1435</v>
      </c>
      <c r="I502" s="129"/>
      <c r="J502" s="129">
        <f>ROUND(I502*H502,2)</f>
        <v>0</v>
      </c>
      <c r="K502" s="126" t="s">
        <v>282</v>
      </c>
      <c r="L502" s="25"/>
      <c r="M502" s="130" t="s">
        <v>1</v>
      </c>
      <c r="N502" s="131" t="s">
        <v>37</v>
      </c>
      <c r="O502" s="132">
        <v>0</v>
      </c>
      <c r="P502" s="132">
        <f>O502*H502</f>
        <v>0</v>
      </c>
      <c r="Q502" s="132">
        <v>0</v>
      </c>
      <c r="R502" s="132">
        <f>Q502*H502</f>
        <v>0</v>
      </c>
      <c r="S502" s="132">
        <v>0</v>
      </c>
      <c r="T502" s="133">
        <f>S502*H502</f>
        <v>0</v>
      </c>
      <c r="AR502" s="134" t="s">
        <v>132</v>
      </c>
      <c r="AT502" s="134" t="s">
        <v>128</v>
      </c>
      <c r="AU502" s="134" t="s">
        <v>82</v>
      </c>
      <c r="AY502" s="13" t="s">
        <v>125</v>
      </c>
      <c r="BE502" s="135">
        <f>IF(N502="základní",J502,0)</f>
        <v>0</v>
      </c>
      <c r="BF502" s="135">
        <f>IF(N502="snížená",J502,0)</f>
        <v>0</v>
      </c>
      <c r="BG502" s="135">
        <f>IF(N502="zákl. přenesená",J502,0)</f>
        <v>0</v>
      </c>
      <c r="BH502" s="135">
        <f>IF(N502="sníž. přenesená",J502,0)</f>
        <v>0</v>
      </c>
      <c r="BI502" s="135">
        <f>IF(N502="nulová",J502,0)</f>
        <v>0</v>
      </c>
      <c r="BJ502" s="13" t="s">
        <v>80</v>
      </c>
      <c r="BK502" s="135">
        <f>ROUND(I502*H502,2)</f>
        <v>0</v>
      </c>
      <c r="BL502" s="13" t="s">
        <v>132</v>
      </c>
      <c r="BM502" s="134" t="s">
        <v>789</v>
      </c>
    </row>
    <row r="503" spans="2:65" s="1" customFormat="1" ht="29.25" x14ac:dyDescent="0.2">
      <c r="B503" s="25"/>
      <c r="D503" s="136" t="s">
        <v>134</v>
      </c>
      <c r="F503" s="137" t="s">
        <v>192</v>
      </c>
      <c r="L503" s="25"/>
      <c r="M503" s="138"/>
      <c r="T503" s="49"/>
      <c r="AT503" s="13" t="s">
        <v>134</v>
      </c>
      <c r="AU503" s="13" t="s">
        <v>82</v>
      </c>
    </row>
    <row r="504" spans="2:65" s="11" customFormat="1" ht="22.9" customHeight="1" x14ac:dyDescent="0.2">
      <c r="B504" s="113"/>
      <c r="D504" s="114" t="s">
        <v>71</v>
      </c>
      <c r="E504" s="122" t="s">
        <v>790</v>
      </c>
      <c r="F504" s="122" t="s">
        <v>791</v>
      </c>
      <c r="J504" s="123">
        <f>BK504</f>
        <v>0</v>
      </c>
      <c r="L504" s="113"/>
      <c r="M504" s="117"/>
      <c r="P504" s="118">
        <f>SUM(P505:P519)</f>
        <v>0</v>
      </c>
      <c r="R504" s="118">
        <f>SUM(R505:R519)</f>
        <v>0</v>
      </c>
      <c r="T504" s="119">
        <f>SUM(T505:T519)</f>
        <v>0</v>
      </c>
      <c r="AR504" s="114" t="s">
        <v>80</v>
      </c>
      <c r="AT504" s="120" t="s">
        <v>71</v>
      </c>
      <c r="AU504" s="120" t="s">
        <v>80</v>
      </c>
      <c r="AY504" s="114" t="s">
        <v>125</v>
      </c>
      <c r="BK504" s="121">
        <f>SUM(BK505:BK519)</f>
        <v>0</v>
      </c>
    </row>
    <row r="505" spans="2:65" s="1" customFormat="1" ht="37.9" customHeight="1" x14ac:dyDescent="0.2">
      <c r="B505" s="25"/>
      <c r="C505" s="124" t="s">
        <v>792</v>
      </c>
      <c r="D505" s="124" t="s">
        <v>128</v>
      </c>
      <c r="E505" s="125" t="s">
        <v>793</v>
      </c>
      <c r="F505" s="126" t="s">
        <v>794</v>
      </c>
      <c r="G505" s="127" t="s">
        <v>131</v>
      </c>
      <c r="H505" s="128">
        <v>2</v>
      </c>
      <c r="I505" s="129"/>
      <c r="J505" s="129">
        <f>ROUND(I505*H505,2)</f>
        <v>0</v>
      </c>
      <c r="K505" s="126" t="s">
        <v>282</v>
      </c>
      <c r="L505" s="25"/>
      <c r="M505" s="130" t="s">
        <v>1</v>
      </c>
      <c r="N505" s="131" t="s">
        <v>37</v>
      </c>
      <c r="O505" s="132">
        <v>0</v>
      </c>
      <c r="P505" s="132">
        <f>O505*H505</f>
        <v>0</v>
      </c>
      <c r="Q505" s="132">
        <v>0</v>
      </c>
      <c r="R505" s="132">
        <f>Q505*H505</f>
        <v>0</v>
      </c>
      <c r="S505" s="132">
        <v>0</v>
      </c>
      <c r="T505" s="133">
        <f>S505*H505</f>
        <v>0</v>
      </c>
      <c r="AR505" s="134" t="s">
        <v>146</v>
      </c>
      <c r="AT505" s="134" t="s">
        <v>128</v>
      </c>
      <c r="AU505" s="134" t="s">
        <v>82</v>
      </c>
      <c r="AY505" s="13" t="s">
        <v>125</v>
      </c>
      <c r="BE505" s="135">
        <f>IF(N505="základní",J505,0)</f>
        <v>0</v>
      </c>
      <c r="BF505" s="135">
        <f>IF(N505="snížená",J505,0)</f>
        <v>0</v>
      </c>
      <c r="BG505" s="135">
        <f>IF(N505="zákl. přenesená",J505,0)</f>
        <v>0</v>
      </c>
      <c r="BH505" s="135">
        <f>IF(N505="sníž. přenesená",J505,0)</f>
        <v>0</v>
      </c>
      <c r="BI505" s="135">
        <f>IF(N505="nulová",J505,0)</f>
        <v>0</v>
      </c>
      <c r="BJ505" s="13" t="s">
        <v>80</v>
      </c>
      <c r="BK505" s="135">
        <f>ROUND(I505*H505,2)</f>
        <v>0</v>
      </c>
      <c r="BL505" s="13" t="s">
        <v>146</v>
      </c>
      <c r="BM505" s="134" t="s">
        <v>795</v>
      </c>
    </row>
    <row r="506" spans="2:65" s="1" customFormat="1" ht="58.5" x14ac:dyDescent="0.2">
      <c r="B506" s="25"/>
      <c r="D506" s="136" t="s">
        <v>134</v>
      </c>
      <c r="F506" s="137" t="s">
        <v>796</v>
      </c>
      <c r="L506" s="25"/>
      <c r="M506" s="138"/>
      <c r="T506" s="49"/>
      <c r="AT506" s="13" t="s">
        <v>134</v>
      </c>
      <c r="AU506" s="13" t="s">
        <v>82</v>
      </c>
    </row>
    <row r="507" spans="2:65" s="1" customFormat="1" ht="33" customHeight="1" x14ac:dyDescent="0.2">
      <c r="B507" s="25"/>
      <c r="C507" s="124" t="s">
        <v>797</v>
      </c>
      <c r="D507" s="124" t="s">
        <v>128</v>
      </c>
      <c r="E507" s="125" t="s">
        <v>798</v>
      </c>
      <c r="F507" s="126" t="s">
        <v>799</v>
      </c>
      <c r="G507" s="127" t="s">
        <v>131</v>
      </c>
      <c r="H507" s="128">
        <v>12</v>
      </c>
      <c r="I507" s="129"/>
      <c r="J507" s="129">
        <f>ROUND(I507*H507,2)</f>
        <v>0</v>
      </c>
      <c r="K507" s="126" t="s">
        <v>282</v>
      </c>
      <c r="L507" s="25"/>
      <c r="M507" s="130" t="s">
        <v>1</v>
      </c>
      <c r="N507" s="131" t="s">
        <v>37</v>
      </c>
      <c r="O507" s="132">
        <v>0</v>
      </c>
      <c r="P507" s="132">
        <f>O507*H507</f>
        <v>0</v>
      </c>
      <c r="Q507" s="132">
        <v>0</v>
      </c>
      <c r="R507" s="132">
        <f>Q507*H507</f>
        <v>0</v>
      </c>
      <c r="S507" s="132">
        <v>0</v>
      </c>
      <c r="T507" s="133">
        <f>S507*H507</f>
        <v>0</v>
      </c>
      <c r="AR507" s="134" t="s">
        <v>132</v>
      </c>
      <c r="AT507" s="134" t="s">
        <v>128</v>
      </c>
      <c r="AU507" s="134" t="s">
        <v>82</v>
      </c>
      <c r="AY507" s="13" t="s">
        <v>125</v>
      </c>
      <c r="BE507" s="135">
        <f>IF(N507="základní",J507,0)</f>
        <v>0</v>
      </c>
      <c r="BF507" s="135">
        <f>IF(N507="snížená",J507,0)</f>
        <v>0</v>
      </c>
      <c r="BG507" s="135">
        <f>IF(N507="zákl. přenesená",J507,0)</f>
        <v>0</v>
      </c>
      <c r="BH507" s="135">
        <f>IF(N507="sníž. přenesená",J507,0)</f>
        <v>0</v>
      </c>
      <c r="BI507" s="135">
        <f>IF(N507="nulová",J507,0)</f>
        <v>0</v>
      </c>
      <c r="BJ507" s="13" t="s">
        <v>80</v>
      </c>
      <c r="BK507" s="135">
        <f>ROUND(I507*H507,2)</f>
        <v>0</v>
      </c>
      <c r="BL507" s="13" t="s">
        <v>132</v>
      </c>
      <c r="BM507" s="134" t="s">
        <v>800</v>
      </c>
    </row>
    <row r="508" spans="2:65" s="1" customFormat="1" ht="19.5" x14ac:dyDescent="0.2">
      <c r="B508" s="25"/>
      <c r="D508" s="136" t="s">
        <v>134</v>
      </c>
      <c r="F508" s="137" t="s">
        <v>799</v>
      </c>
      <c r="L508" s="25"/>
      <c r="M508" s="138"/>
      <c r="T508" s="49"/>
      <c r="AT508" s="13" t="s">
        <v>134</v>
      </c>
      <c r="AU508" s="13" t="s">
        <v>82</v>
      </c>
    </row>
    <row r="509" spans="2:65" s="1" customFormat="1" ht="55.5" customHeight="1" x14ac:dyDescent="0.2">
      <c r="B509" s="25"/>
      <c r="C509" s="124" t="s">
        <v>801</v>
      </c>
      <c r="D509" s="124" t="s">
        <v>128</v>
      </c>
      <c r="E509" s="125" t="s">
        <v>802</v>
      </c>
      <c r="F509" s="126" t="s">
        <v>803</v>
      </c>
      <c r="G509" s="127" t="s">
        <v>131</v>
      </c>
      <c r="H509" s="128">
        <v>2</v>
      </c>
      <c r="I509" s="129"/>
      <c r="J509" s="129">
        <f>ROUND(I509*H509,2)</f>
        <v>0</v>
      </c>
      <c r="K509" s="126" t="s">
        <v>282</v>
      </c>
      <c r="L509" s="25"/>
      <c r="M509" s="130" t="s">
        <v>1</v>
      </c>
      <c r="N509" s="131" t="s">
        <v>37</v>
      </c>
      <c r="O509" s="132">
        <v>0</v>
      </c>
      <c r="P509" s="132">
        <f>O509*H509</f>
        <v>0</v>
      </c>
      <c r="Q509" s="132">
        <v>0</v>
      </c>
      <c r="R509" s="132">
        <f>Q509*H509</f>
        <v>0</v>
      </c>
      <c r="S509" s="132">
        <v>0</v>
      </c>
      <c r="T509" s="133">
        <f>S509*H509</f>
        <v>0</v>
      </c>
      <c r="AR509" s="134" t="s">
        <v>132</v>
      </c>
      <c r="AT509" s="134" t="s">
        <v>128</v>
      </c>
      <c r="AU509" s="134" t="s">
        <v>82</v>
      </c>
      <c r="AY509" s="13" t="s">
        <v>125</v>
      </c>
      <c r="BE509" s="135">
        <f>IF(N509="základní",J509,0)</f>
        <v>0</v>
      </c>
      <c r="BF509" s="135">
        <f>IF(N509="snížená",J509,0)</f>
        <v>0</v>
      </c>
      <c r="BG509" s="135">
        <f>IF(N509="zákl. přenesená",J509,0)</f>
        <v>0</v>
      </c>
      <c r="BH509" s="135">
        <f>IF(N509="sníž. přenesená",J509,0)</f>
        <v>0</v>
      </c>
      <c r="BI509" s="135">
        <f>IF(N509="nulová",J509,0)</f>
        <v>0</v>
      </c>
      <c r="BJ509" s="13" t="s">
        <v>80</v>
      </c>
      <c r="BK509" s="135">
        <f>ROUND(I509*H509,2)</f>
        <v>0</v>
      </c>
      <c r="BL509" s="13" t="s">
        <v>132</v>
      </c>
      <c r="BM509" s="134" t="s">
        <v>804</v>
      </c>
    </row>
    <row r="510" spans="2:65" s="1" customFormat="1" ht="68.25" x14ac:dyDescent="0.2">
      <c r="B510" s="25"/>
      <c r="D510" s="136" t="s">
        <v>134</v>
      </c>
      <c r="F510" s="137" t="s">
        <v>805</v>
      </c>
      <c r="L510" s="25"/>
      <c r="M510" s="138"/>
      <c r="T510" s="49"/>
      <c r="AT510" s="13" t="s">
        <v>134</v>
      </c>
      <c r="AU510" s="13" t="s">
        <v>82</v>
      </c>
    </row>
    <row r="511" spans="2:65" s="1" customFormat="1" ht="49.15" customHeight="1" x14ac:dyDescent="0.2">
      <c r="B511" s="25"/>
      <c r="C511" s="124" t="s">
        <v>806</v>
      </c>
      <c r="D511" s="124" t="s">
        <v>128</v>
      </c>
      <c r="E511" s="125" t="s">
        <v>807</v>
      </c>
      <c r="F511" s="126" t="s">
        <v>808</v>
      </c>
      <c r="G511" s="127" t="s">
        <v>131</v>
      </c>
      <c r="H511" s="128">
        <v>24</v>
      </c>
      <c r="I511" s="129"/>
      <c r="J511" s="129">
        <f>ROUND(I511*H511,2)</f>
        <v>0</v>
      </c>
      <c r="K511" s="126" t="s">
        <v>282</v>
      </c>
      <c r="L511" s="25"/>
      <c r="M511" s="130" t="s">
        <v>1</v>
      </c>
      <c r="N511" s="131" t="s">
        <v>37</v>
      </c>
      <c r="O511" s="132">
        <v>0</v>
      </c>
      <c r="P511" s="132">
        <f>O511*H511</f>
        <v>0</v>
      </c>
      <c r="Q511" s="132">
        <v>0</v>
      </c>
      <c r="R511" s="132">
        <f>Q511*H511</f>
        <v>0</v>
      </c>
      <c r="S511" s="132">
        <v>0</v>
      </c>
      <c r="T511" s="133">
        <f>S511*H511</f>
        <v>0</v>
      </c>
      <c r="AR511" s="134" t="s">
        <v>132</v>
      </c>
      <c r="AT511" s="134" t="s">
        <v>128</v>
      </c>
      <c r="AU511" s="134" t="s">
        <v>82</v>
      </c>
      <c r="AY511" s="13" t="s">
        <v>125</v>
      </c>
      <c r="BE511" s="135">
        <f>IF(N511="základní",J511,0)</f>
        <v>0</v>
      </c>
      <c r="BF511" s="135">
        <f>IF(N511="snížená",J511,0)</f>
        <v>0</v>
      </c>
      <c r="BG511" s="135">
        <f>IF(N511="zákl. přenesená",J511,0)</f>
        <v>0</v>
      </c>
      <c r="BH511" s="135">
        <f>IF(N511="sníž. přenesená",J511,0)</f>
        <v>0</v>
      </c>
      <c r="BI511" s="135">
        <f>IF(N511="nulová",J511,0)</f>
        <v>0</v>
      </c>
      <c r="BJ511" s="13" t="s">
        <v>80</v>
      </c>
      <c r="BK511" s="135">
        <f>ROUND(I511*H511,2)</f>
        <v>0</v>
      </c>
      <c r="BL511" s="13" t="s">
        <v>132</v>
      </c>
      <c r="BM511" s="134" t="s">
        <v>809</v>
      </c>
    </row>
    <row r="512" spans="2:65" s="1" customFormat="1" ht="29.25" x14ac:dyDescent="0.2">
      <c r="B512" s="25"/>
      <c r="D512" s="136" t="s">
        <v>134</v>
      </c>
      <c r="F512" s="137" t="s">
        <v>808</v>
      </c>
      <c r="L512" s="25"/>
      <c r="M512" s="138"/>
      <c r="T512" s="49"/>
      <c r="AT512" s="13" t="s">
        <v>134</v>
      </c>
      <c r="AU512" s="13" t="s">
        <v>82</v>
      </c>
    </row>
    <row r="513" spans="2:65" s="1" customFormat="1" ht="24.2" customHeight="1" x14ac:dyDescent="0.2">
      <c r="B513" s="25"/>
      <c r="C513" s="124" t="s">
        <v>810</v>
      </c>
      <c r="D513" s="124" t="s">
        <v>128</v>
      </c>
      <c r="E513" s="125" t="s">
        <v>811</v>
      </c>
      <c r="F513" s="126" t="s">
        <v>812</v>
      </c>
      <c r="G513" s="127" t="s">
        <v>813</v>
      </c>
      <c r="H513" s="128">
        <v>2</v>
      </c>
      <c r="I513" s="129"/>
      <c r="J513" s="129">
        <f>ROUND(I513*H513,2)</f>
        <v>0</v>
      </c>
      <c r="K513" s="126" t="s">
        <v>282</v>
      </c>
      <c r="L513" s="25"/>
      <c r="M513" s="130" t="s">
        <v>1</v>
      </c>
      <c r="N513" s="131" t="s">
        <v>37</v>
      </c>
      <c r="O513" s="132">
        <v>0</v>
      </c>
      <c r="P513" s="132">
        <f>O513*H513</f>
        <v>0</v>
      </c>
      <c r="Q513" s="132">
        <v>0</v>
      </c>
      <c r="R513" s="132">
        <f>Q513*H513</f>
        <v>0</v>
      </c>
      <c r="S513" s="132">
        <v>0</v>
      </c>
      <c r="T513" s="133">
        <f>S513*H513</f>
        <v>0</v>
      </c>
      <c r="AR513" s="134" t="s">
        <v>132</v>
      </c>
      <c r="AT513" s="134" t="s">
        <v>128</v>
      </c>
      <c r="AU513" s="134" t="s">
        <v>82</v>
      </c>
      <c r="AY513" s="13" t="s">
        <v>125</v>
      </c>
      <c r="BE513" s="135">
        <f>IF(N513="základní",J513,0)</f>
        <v>0</v>
      </c>
      <c r="BF513" s="135">
        <f>IF(N513="snížená",J513,0)</f>
        <v>0</v>
      </c>
      <c r="BG513" s="135">
        <f>IF(N513="zákl. přenesená",J513,0)</f>
        <v>0</v>
      </c>
      <c r="BH513" s="135">
        <f>IF(N513="sníž. přenesená",J513,0)</f>
        <v>0</v>
      </c>
      <c r="BI513" s="135">
        <f>IF(N513="nulová",J513,0)</f>
        <v>0</v>
      </c>
      <c r="BJ513" s="13" t="s">
        <v>80</v>
      </c>
      <c r="BK513" s="135">
        <f>ROUND(I513*H513,2)</f>
        <v>0</v>
      </c>
      <c r="BL513" s="13" t="s">
        <v>132</v>
      </c>
      <c r="BM513" s="134" t="s">
        <v>814</v>
      </c>
    </row>
    <row r="514" spans="2:65" s="1" customFormat="1" ht="29.25" x14ac:dyDescent="0.2">
      <c r="B514" s="25"/>
      <c r="D514" s="136" t="s">
        <v>134</v>
      </c>
      <c r="F514" s="137" t="s">
        <v>815</v>
      </c>
      <c r="L514" s="25"/>
      <c r="M514" s="138"/>
      <c r="T514" s="49"/>
      <c r="AT514" s="13" t="s">
        <v>134</v>
      </c>
      <c r="AU514" s="13" t="s">
        <v>82</v>
      </c>
    </row>
    <row r="515" spans="2:65" s="1" customFormat="1" ht="19.5" x14ac:dyDescent="0.2">
      <c r="B515" s="25"/>
      <c r="D515" s="136" t="s">
        <v>150</v>
      </c>
      <c r="F515" s="148" t="s">
        <v>816</v>
      </c>
      <c r="L515" s="25"/>
      <c r="M515" s="138"/>
      <c r="T515" s="49"/>
      <c r="AT515" s="13" t="s">
        <v>150</v>
      </c>
      <c r="AU515" s="13" t="s">
        <v>82</v>
      </c>
    </row>
    <row r="516" spans="2:65" s="1" customFormat="1" ht="16.5" customHeight="1" x14ac:dyDescent="0.2">
      <c r="B516" s="25"/>
      <c r="C516" s="124" t="s">
        <v>817</v>
      </c>
      <c r="D516" s="124" t="s">
        <v>128</v>
      </c>
      <c r="E516" s="125" t="s">
        <v>818</v>
      </c>
      <c r="F516" s="126" t="s">
        <v>819</v>
      </c>
      <c r="G516" s="127" t="s">
        <v>176</v>
      </c>
      <c r="H516" s="128">
        <v>80</v>
      </c>
      <c r="I516" s="129"/>
      <c r="J516" s="129">
        <f>ROUND(I516*H516,2)</f>
        <v>0</v>
      </c>
      <c r="K516" s="126" t="s">
        <v>282</v>
      </c>
      <c r="L516" s="25"/>
      <c r="M516" s="130" t="s">
        <v>1</v>
      </c>
      <c r="N516" s="131" t="s">
        <v>37</v>
      </c>
      <c r="O516" s="132">
        <v>0</v>
      </c>
      <c r="P516" s="132">
        <f>O516*H516</f>
        <v>0</v>
      </c>
      <c r="Q516" s="132">
        <v>0</v>
      </c>
      <c r="R516" s="132">
        <f>Q516*H516</f>
        <v>0</v>
      </c>
      <c r="S516" s="132">
        <v>0</v>
      </c>
      <c r="T516" s="133">
        <f>S516*H516</f>
        <v>0</v>
      </c>
      <c r="AR516" s="134" t="s">
        <v>146</v>
      </c>
      <c r="AT516" s="134" t="s">
        <v>128</v>
      </c>
      <c r="AU516" s="134" t="s">
        <v>82</v>
      </c>
      <c r="AY516" s="13" t="s">
        <v>125</v>
      </c>
      <c r="BE516" s="135">
        <f>IF(N516="základní",J516,0)</f>
        <v>0</v>
      </c>
      <c r="BF516" s="135">
        <f>IF(N516="snížená",J516,0)</f>
        <v>0</v>
      </c>
      <c r="BG516" s="135">
        <f>IF(N516="zákl. přenesená",J516,0)</f>
        <v>0</v>
      </c>
      <c r="BH516" s="135">
        <f>IF(N516="sníž. přenesená",J516,0)</f>
        <v>0</v>
      </c>
      <c r="BI516" s="135">
        <f>IF(N516="nulová",J516,0)</f>
        <v>0</v>
      </c>
      <c r="BJ516" s="13" t="s">
        <v>80</v>
      </c>
      <c r="BK516" s="135">
        <f>ROUND(I516*H516,2)</f>
        <v>0</v>
      </c>
      <c r="BL516" s="13" t="s">
        <v>146</v>
      </c>
      <c r="BM516" s="134" t="s">
        <v>820</v>
      </c>
    </row>
    <row r="517" spans="2:65" s="1" customFormat="1" x14ac:dyDescent="0.2">
      <c r="B517" s="25"/>
      <c r="D517" s="136" t="s">
        <v>134</v>
      </c>
      <c r="F517" s="137" t="s">
        <v>819</v>
      </c>
      <c r="L517" s="25"/>
      <c r="M517" s="138"/>
      <c r="T517" s="49"/>
      <c r="AT517" s="13" t="s">
        <v>134</v>
      </c>
      <c r="AU517" s="13" t="s">
        <v>82</v>
      </c>
    </row>
    <row r="518" spans="2:65" s="1" customFormat="1" ht="37.9" customHeight="1" x14ac:dyDescent="0.2">
      <c r="B518" s="25"/>
      <c r="C518" s="124" t="s">
        <v>821</v>
      </c>
      <c r="D518" s="124" t="s">
        <v>128</v>
      </c>
      <c r="E518" s="125" t="s">
        <v>822</v>
      </c>
      <c r="F518" s="126" t="s">
        <v>823</v>
      </c>
      <c r="G518" s="127" t="s">
        <v>131</v>
      </c>
      <c r="H518" s="128">
        <v>1</v>
      </c>
      <c r="I518" s="129"/>
      <c r="J518" s="129">
        <f>ROUND(I518*H518,2)</f>
        <v>0</v>
      </c>
      <c r="K518" s="126" t="s">
        <v>282</v>
      </c>
      <c r="L518" s="25"/>
      <c r="M518" s="130" t="s">
        <v>1</v>
      </c>
      <c r="N518" s="131" t="s">
        <v>37</v>
      </c>
      <c r="O518" s="132">
        <v>0</v>
      </c>
      <c r="P518" s="132">
        <f>O518*H518</f>
        <v>0</v>
      </c>
      <c r="Q518" s="132">
        <v>0</v>
      </c>
      <c r="R518" s="132">
        <f>Q518*H518</f>
        <v>0</v>
      </c>
      <c r="S518" s="132">
        <v>0</v>
      </c>
      <c r="T518" s="133">
        <f>S518*H518</f>
        <v>0</v>
      </c>
      <c r="AR518" s="134" t="s">
        <v>132</v>
      </c>
      <c r="AT518" s="134" t="s">
        <v>128</v>
      </c>
      <c r="AU518" s="134" t="s">
        <v>82</v>
      </c>
      <c r="AY518" s="13" t="s">
        <v>125</v>
      </c>
      <c r="BE518" s="135">
        <f>IF(N518="základní",J518,0)</f>
        <v>0</v>
      </c>
      <c r="BF518" s="135">
        <f>IF(N518="snížená",J518,0)</f>
        <v>0</v>
      </c>
      <c r="BG518" s="135">
        <f>IF(N518="zákl. přenesená",J518,0)</f>
        <v>0</v>
      </c>
      <c r="BH518" s="135">
        <f>IF(N518="sníž. přenesená",J518,0)</f>
        <v>0</v>
      </c>
      <c r="BI518" s="135">
        <f>IF(N518="nulová",J518,0)</f>
        <v>0</v>
      </c>
      <c r="BJ518" s="13" t="s">
        <v>80</v>
      </c>
      <c r="BK518" s="135">
        <f>ROUND(I518*H518,2)</f>
        <v>0</v>
      </c>
      <c r="BL518" s="13" t="s">
        <v>132</v>
      </c>
      <c r="BM518" s="134" t="s">
        <v>824</v>
      </c>
    </row>
    <row r="519" spans="2:65" s="1" customFormat="1" ht="29.25" x14ac:dyDescent="0.2">
      <c r="B519" s="25"/>
      <c r="D519" s="136" t="s">
        <v>134</v>
      </c>
      <c r="F519" s="137" t="s">
        <v>825</v>
      </c>
      <c r="L519" s="25"/>
      <c r="M519" s="138"/>
      <c r="T519" s="49"/>
      <c r="AT519" s="13" t="s">
        <v>134</v>
      </c>
      <c r="AU519" s="13" t="s">
        <v>82</v>
      </c>
    </row>
    <row r="520" spans="2:65" s="11" customFormat="1" ht="22.9" customHeight="1" x14ac:dyDescent="0.2">
      <c r="B520" s="113"/>
      <c r="D520" s="114" t="s">
        <v>71</v>
      </c>
      <c r="E520" s="122" t="s">
        <v>152</v>
      </c>
      <c r="F520" s="122" t="s">
        <v>826</v>
      </c>
      <c r="J520" s="123">
        <f>BK520</f>
        <v>0</v>
      </c>
      <c r="L520" s="113"/>
      <c r="M520" s="117"/>
      <c r="P520" s="118">
        <f>SUM(P521:P528)</f>
        <v>0</v>
      </c>
      <c r="R520" s="118">
        <f>SUM(R521:R528)</f>
        <v>28.44</v>
      </c>
      <c r="T520" s="119">
        <f>SUM(T521:T528)</f>
        <v>0</v>
      </c>
      <c r="AR520" s="114" t="s">
        <v>80</v>
      </c>
      <c r="AT520" s="120" t="s">
        <v>71</v>
      </c>
      <c r="AU520" s="120" t="s">
        <v>80</v>
      </c>
      <c r="AY520" s="114" t="s">
        <v>125</v>
      </c>
      <c r="BK520" s="121">
        <f>SUM(BK521:BK528)</f>
        <v>0</v>
      </c>
    </row>
    <row r="521" spans="2:65" s="1" customFormat="1" ht="24.2" customHeight="1" x14ac:dyDescent="0.2">
      <c r="B521" s="25"/>
      <c r="C521" s="124" t="s">
        <v>827</v>
      </c>
      <c r="D521" s="124" t="s">
        <v>128</v>
      </c>
      <c r="E521" s="125" t="s">
        <v>828</v>
      </c>
      <c r="F521" s="126" t="s">
        <v>829</v>
      </c>
      <c r="G521" s="127" t="s">
        <v>252</v>
      </c>
      <c r="H521" s="128">
        <v>120</v>
      </c>
      <c r="I521" s="129"/>
      <c r="J521" s="129">
        <f>ROUND(I521*H521,2)</f>
        <v>0</v>
      </c>
      <c r="K521" s="126" t="s">
        <v>282</v>
      </c>
      <c r="L521" s="25"/>
      <c r="M521" s="130" t="s">
        <v>1</v>
      </c>
      <c r="N521" s="131" t="s">
        <v>37</v>
      </c>
      <c r="O521" s="132">
        <v>0</v>
      </c>
      <c r="P521" s="132">
        <f>O521*H521</f>
        <v>0</v>
      </c>
      <c r="Q521" s="132">
        <v>0</v>
      </c>
      <c r="R521" s="132">
        <f>Q521*H521</f>
        <v>0</v>
      </c>
      <c r="S521" s="132">
        <v>0</v>
      </c>
      <c r="T521" s="133">
        <f>S521*H521</f>
        <v>0</v>
      </c>
      <c r="AR521" s="134" t="s">
        <v>146</v>
      </c>
      <c r="AT521" s="134" t="s">
        <v>128</v>
      </c>
      <c r="AU521" s="134" t="s">
        <v>82</v>
      </c>
      <c r="AY521" s="13" t="s">
        <v>125</v>
      </c>
      <c r="BE521" s="135">
        <f>IF(N521="základní",J521,0)</f>
        <v>0</v>
      </c>
      <c r="BF521" s="135">
        <f>IF(N521="snížená",J521,0)</f>
        <v>0</v>
      </c>
      <c r="BG521" s="135">
        <f>IF(N521="zákl. přenesená",J521,0)</f>
        <v>0</v>
      </c>
      <c r="BH521" s="135">
        <f>IF(N521="sníž. přenesená",J521,0)</f>
        <v>0</v>
      </c>
      <c r="BI521" s="135">
        <f>IF(N521="nulová",J521,0)</f>
        <v>0</v>
      </c>
      <c r="BJ521" s="13" t="s">
        <v>80</v>
      </c>
      <c r="BK521" s="135">
        <f>ROUND(I521*H521,2)</f>
        <v>0</v>
      </c>
      <c r="BL521" s="13" t="s">
        <v>146</v>
      </c>
      <c r="BM521" s="134" t="s">
        <v>830</v>
      </c>
    </row>
    <row r="522" spans="2:65" s="1" customFormat="1" ht="68.25" x14ac:dyDescent="0.2">
      <c r="B522" s="25"/>
      <c r="D522" s="136" t="s">
        <v>134</v>
      </c>
      <c r="F522" s="137" t="s">
        <v>831</v>
      </c>
      <c r="L522" s="25"/>
      <c r="M522" s="138"/>
      <c r="T522" s="49"/>
      <c r="AT522" s="13" t="s">
        <v>134</v>
      </c>
      <c r="AU522" s="13" t="s">
        <v>82</v>
      </c>
    </row>
    <row r="523" spans="2:65" s="1" customFormat="1" ht="19.5" x14ac:dyDescent="0.2">
      <c r="B523" s="25"/>
      <c r="D523" s="136" t="s">
        <v>150</v>
      </c>
      <c r="F523" s="148" t="s">
        <v>832</v>
      </c>
      <c r="L523" s="25"/>
      <c r="M523" s="138"/>
      <c r="T523" s="49"/>
      <c r="AT523" s="13" t="s">
        <v>150</v>
      </c>
      <c r="AU523" s="13" t="s">
        <v>82</v>
      </c>
    </row>
    <row r="524" spans="2:65" s="1" customFormat="1" ht="24.2" customHeight="1" x14ac:dyDescent="0.2">
      <c r="B524" s="25"/>
      <c r="C524" s="124" t="s">
        <v>833</v>
      </c>
      <c r="D524" s="124" t="s">
        <v>128</v>
      </c>
      <c r="E524" s="125" t="s">
        <v>834</v>
      </c>
      <c r="F524" s="126" t="s">
        <v>835</v>
      </c>
      <c r="G524" s="127" t="s">
        <v>252</v>
      </c>
      <c r="H524" s="128">
        <v>120</v>
      </c>
      <c r="I524" s="129"/>
      <c r="J524" s="129">
        <f>ROUND(I524*H524,2)</f>
        <v>0</v>
      </c>
      <c r="K524" s="126" t="s">
        <v>282</v>
      </c>
      <c r="L524" s="25"/>
      <c r="M524" s="130" t="s">
        <v>1</v>
      </c>
      <c r="N524" s="131" t="s">
        <v>37</v>
      </c>
      <c r="O524" s="132">
        <v>0</v>
      </c>
      <c r="P524" s="132">
        <f>O524*H524</f>
        <v>0</v>
      </c>
      <c r="Q524" s="132">
        <v>0</v>
      </c>
      <c r="R524" s="132">
        <f>Q524*H524</f>
        <v>0</v>
      </c>
      <c r="S524" s="132">
        <v>0</v>
      </c>
      <c r="T524" s="133">
        <f>S524*H524</f>
        <v>0</v>
      </c>
      <c r="AR524" s="134" t="s">
        <v>146</v>
      </c>
      <c r="AT524" s="134" t="s">
        <v>128</v>
      </c>
      <c r="AU524" s="134" t="s">
        <v>82</v>
      </c>
      <c r="AY524" s="13" t="s">
        <v>125</v>
      </c>
      <c r="BE524" s="135">
        <f>IF(N524="základní",J524,0)</f>
        <v>0</v>
      </c>
      <c r="BF524" s="135">
        <f>IF(N524="snížená",J524,0)</f>
        <v>0</v>
      </c>
      <c r="BG524" s="135">
        <f>IF(N524="zákl. přenesená",J524,0)</f>
        <v>0</v>
      </c>
      <c r="BH524" s="135">
        <f>IF(N524="sníž. přenesená",J524,0)</f>
        <v>0</v>
      </c>
      <c r="BI524" s="135">
        <f>IF(N524="nulová",J524,0)</f>
        <v>0</v>
      </c>
      <c r="BJ524" s="13" t="s">
        <v>80</v>
      </c>
      <c r="BK524" s="135">
        <f>ROUND(I524*H524,2)</f>
        <v>0</v>
      </c>
      <c r="BL524" s="13" t="s">
        <v>146</v>
      </c>
      <c r="BM524" s="134" t="s">
        <v>836</v>
      </c>
    </row>
    <row r="525" spans="2:65" s="1" customFormat="1" ht="48.75" x14ac:dyDescent="0.2">
      <c r="B525" s="25"/>
      <c r="D525" s="136" t="s">
        <v>134</v>
      </c>
      <c r="F525" s="137" t="s">
        <v>837</v>
      </c>
      <c r="L525" s="25"/>
      <c r="M525" s="138"/>
      <c r="T525" s="49"/>
      <c r="AT525" s="13" t="s">
        <v>134</v>
      </c>
      <c r="AU525" s="13" t="s">
        <v>82</v>
      </c>
    </row>
    <row r="526" spans="2:65" s="1" customFormat="1" ht="16.5" customHeight="1" x14ac:dyDescent="0.2">
      <c r="B526" s="25"/>
      <c r="C526" s="139" t="s">
        <v>838</v>
      </c>
      <c r="D526" s="139" t="s">
        <v>136</v>
      </c>
      <c r="E526" s="140" t="s">
        <v>839</v>
      </c>
      <c r="F526" s="141" t="s">
        <v>840</v>
      </c>
      <c r="G526" s="142" t="s">
        <v>131</v>
      </c>
      <c r="H526" s="143">
        <v>360</v>
      </c>
      <c r="I526" s="144"/>
      <c r="J526" s="144">
        <f>ROUND(I526*H526,2)</f>
        <v>0</v>
      </c>
      <c r="K526" s="141" t="s">
        <v>282</v>
      </c>
      <c r="L526" s="145"/>
      <c r="M526" s="146" t="s">
        <v>1</v>
      </c>
      <c r="N526" s="147" t="s">
        <v>37</v>
      </c>
      <c r="O526" s="132">
        <v>0</v>
      </c>
      <c r="P526" s="132">
        <f>O526*H526</f>
        <v>0</v>
      </c>
      <c r="Q526" s="132">
        <v>7.9000000000000001E-2</v>
      </c>
      <c r="R526" s="132">
        <f>Q526*H526</f>
        <v>28.44</v>
      </c>
      <c r="S526" s="132">
        <v>0</v>
      </c>
      <c r="T526" s="133">
        <f>S526*H526</f>
        <v>0</v>
      </c>
      <c r="AR526" s="134" t="s">
        <v>164</v>
      </c>
      <c r="AT526" s="134" t="s">
        <v>136</v>
      </c>
      <c r="AU526" s="134" t="s">
        <v>82</v>
      </c>
      <c r="AY526" s="13" t="s">
        <v>125</v>
      </c>
      <c r="BE526" s="135">
        <f>IF(N526="základní",J526,0)</f>
        <v>0</v>
      </c>
      <c r="BF526" s="135">
        <f>IF(N526="snížená",J526,0)</f>
        <v>0</v>
      </c>
      <c r="BG526" s="135">
        <f>IF(N526="zákl. přenesená",J526,0)</f>
        <v>0</v>
      </c>
      <c r="BH526" s="135">
        <f>IF(N526="sníž. přenesená",J526,0)</f>
        <v>0</v>
      </c>
      <c r="BI526" s="135">
        <f>IF(N526="nulová",J526,0)</f>
        <v>0</v>
      </c>
      <c r="BJ526" s="13" t="s">
        <v>80</v>
      </c>
      <c r="BK526" s="135">
        <f>ROUND(I526*H526,2)</f>
        <v>0</v>
      </c>
      <c r="BL526" s="13" t="s">
        <v>146</v>
      </c>
      <c r="BM526" s="134" t="s">
        <v>841</v>
      </c>
    </row>
    <row r="527" spans="2:65" s="1" customFormat="1" x14ac:dyDescent="0.2">
      <c r="B527" s="25"/>
      <c r="D527" s="136" t="s">
        <v>134</v>
      </c>
      <c r="F527" s="137" t="s">
        <v>840</v>
      </c>
      <c r="L527" s="25"/>
      <c r="M527" s="138"/>
      <c r="T527" s="49"/>
      <c r="AT527" s="13" t="s">
        <v>134</v>
      </c>
      <c r="AU527" s="13" t="s">
        <v>82</v>
      </c>
    </row>
    <row r="528" spans="2:65" s="1" customFormat="1" ht="19.5" x14ac:dyDescent="0.2">
      <c r="B528" s="25"/>
      <c r="D528" s="136" t="s">
        <v>150</v>
      </c>
      <c r="F528" s="148" t="s">
        <v>842</v>
      </c>
      <c r="L528" s="25"/>
      <c r="M528" s="138"/>
      <c r="T528" s="49"/>
      <c r="AT528" s="13" t="s">
        <v>150</v>
      </c>
      <c r="AU528" s="13" t="s">
        <v>82</v>
      </c>
    </row>
    <row r="529" spans="2:65" s="11" customFormat="1" ht="25.9" customHeight="1" x14ac:dyDescent="0.2">
      <c r="B529" s="113"/>
      <c r="D529" s="114" t="s">
        <v>71</v>
      </c>
      <c r="E529" s="115" t="s">
        <v>843</v>
      </c>
      <c r="F529" s="115" t="s">
        <v>844</v>
      </c>
      <c r="J529" s="116">
        <f>BK529</f>
        <v>0</v>
      </c>
      <c r="L529" s="113"/>
      <c r="M529" s="117"/>
      <c r="P529" s="118">
        <f>SUM(P530:P554)</f>
        <v>0</v>
      </c>
      <c r="R529" s="118">
        <f>SUM(R530:R554)</f>
        <v>0</v>
      </c>
      <c r="T529" s="119">
        <f>SUM(T530:T554)</f>
        <v>0</v>
      </c>
      <c r="AR529" s="114" t="s">
        <v>146</v>
      </c>
      <c r="AT529" s="120" t="s">
        <v>71</v>
      </c>
      <c r="AU529" s="120" t="s">
        <v>72</v>
      </c>
      <c r="AY529" s="114" t="s">
        <v>125</v>
      </c>
      <c r="BK529" s="121">
        <f>SUM(BK530:BK554)</f>
        <v>0</v>
      </c>
    </row>
    <row r="530" spans="2:65" s="1" customFormat="1" ht="37.9" customHeight="1" x14ac:dyDescent="0.2">
      <c r="B530" s="25"/>
      <c r="C530" s="124" t="s">
        <v>845</v>
      </c>
      <c r="D530" s="124" t="s">
        <v>128</v>
      </c>
      <c r="E530" s="125" t="s">
        <v>846</v>
      </c>
      <c r="F530" s="126" t="s">
        <v>847</v>
      </c>
      <c r="G530" s="127" t="s">
        <v>848</v>
      </c>
      <c r="H530" s="128">
        <v>2755.58</v>
      </c>
      <c r="I530" s="129"/>
      <c r="J530" s="129">
        <f>ROUND(I530*H530,2)</f>
        <v>0</v>
      </c>
      <c r="K530" s="126" t="s">
        <v>282</v>
      </c>
      <c r="L530" s="25"/>
      <c r="M530" s="130" t="s">
        <v>1</v>
      </c>
      <c r="N530" s="131" t="s">
        <v>37</v>
      </c>
      <c r="O530" s="132">
        <v>0</v>
      </c>
      <c r="P530" s="132">
        <f>O530*H530</f>
        <v>0</v>
      </c>
      <c r="Q530" s="132">
        <v>0</v>
      </c>
      <c r="R530" s="132">
        <f>Q530*H530</f>
        <v>0</v>
      </c>
      <c r="S530" s="132">
        <v>0</v>
      </c>
      <c r="T530" s="133">
        <f>S530*H530</f>
        <v>0</v>
      </c>
      <c r="AR530" s="134" t="s">
        <v>132</v>
      </c>
      <c r="AT530" s="134" t="s">
        <v>128</v>
      </c>
      <c r="AU530" s="134" t="s">
        <v>80</v>
      </c>
      <c r="AY530" s="13" t="s">
        <v>125</v>
      </c>
      <c r="BE530" s="135">
        <f>IF(N530="základní",J530,0)</f>
        <v>0</v>
      </c>
      <c r="BF530" s="135">
        <f>IF(N530="snížená",J530,0)</f>
        <v>0</v>
      </c>
      <c r="BG530" s="135">
        <f>IF(N530="zákl. přenesená",J530,0)</f>
        <v>0</v>
      </c>
      <c r="BH530" s="135">
        <f>IF(N530="sníž. přenesená",J530,0)</f>
        <v>0</v>
      </c>
      <c r="BI530" s="135">
        <f>IF(N530="nulová",J530,0)</f>
        <v>0</v>
      </c>
      <c r="BJ530" s="13" t="s">
        <v>80</v>
      </c>
      <c r="BK530" s="135">
        <f>ROUND(I530*H530,2)</f>
        <v>0</v>
      </c>
      <c r="BL530" s="13" t="s">
        <v>132</v>
      </c>
      <c r="BM530" s="134" t="s">
        <v>849</v>
      </c>
    </row>
    <row r="531" spans="2:65" s="1" customFormat="1" ht="58.5" x14ac:dyDescent="0.2">
      <c r="B531" s="25"/>
      <c r="D531" s="136" t="s">
        <v>134</v>
      </c>
      <c r="F531" s="137" t="s">
        <v>850</v>
      </c>
      <c r="L531" s="25"/>
      <c r="M531" s="138"/>
      <c r="T531" s="49"/>
      <c r="AT531" s="13" t="s">
        <v>134</v>
      </c>
      <c r="AU531" s="13" t="s">
        <v>80</v>
      </c>
    </row>
    <row r="532" spans="2:65" s="1" customFormat="1" ht="39" x14ac:dyDescent="0.2">
      <c r="B532" s="25"/>
      <c r="D532" s="136" t="s">
        <v>150</v>
      </c>
      <c r="F532" s="148" t="s">
        <v>851</v>
      </c>
      <c r="L532" s="25"/>
      <c r="M532" s="138"/>
      <c r="T532" s="49"/>
      <c r="AT532" s="13" t="s">
        <v>150</v>
      </c>
      <c r="AU532" s="13" t="s">
        <v>80</v>
      </c>
    </row>
    <row r="533" spans="2:65" s="1" customFormat="1" ht="37.9" customHeight="1" x14ac:dyDescent="0.2">
      <c r="B533" s="25"/>
      <c r="C533" s="124" t="s">
        <v>852</v>
      </c>
      <c r="D533" s="124" t="s">
        <v>128</v>
      </c>
      <c r="E533" s="125" t="s">
        <v>853</v>
      </c>
      <c r="F533" s="126" t="s">
        <v>854</v>
      </c>
      <c r="G533" s="127" t="s">
        <v>848</v>
      </c>
      <c r="H533" s="128">
        <v>2755.58</v>
      </c>
      <c r="I533" s="129"/>
      <c r="J533" s="129">
        <f>ROUND(I533*H533,2)</f>
        <v>0</v>
      </c>
      <c r="K533" s="126" t="s">
        <v>282</v>
      </c>
      <c r="L533" s="25"/>
      <c r="M533" s="130" t="s">
        <v>1</v>
      </c>
      <c r="N533" s="131" t="s">
        <v>37</v>
      </c>
      <c r="O533" s="132">
        <v>0</v>
      </c>
      <c r="P533" s="132">
        <f>O533*H533</f>
        <v>0</v>
      </c>
      <c r="Q533" s="132">
        <v>0</v>
      </c>
      <c r="R533" s="132">
        <f>Q533*H533</f>
        <v>0</v>
      </c>
      <c r="S533" s="132">
        <v>0</v>
      </c>
      <c r="T533" s="133">
        <f>S533*H533</f>
        <v>0</v>
      </c>
      <c r="AR533" s="134" t="s">
        <v>132</v>
      </c>
      <c r="AT533" s="134" t="s">
        <v>128</v>
      </c>
      <c r="AU533" s="134" t="s">
        <v>80</v>
      </c>
      <c r="AY533" s="13" t="s">
        <v>125</v>
      </c>
      <c r="BE533" s="135">
        <f>IF(N533="základní",J533,0)</f>
        <v>0</v>
      </c>
      <c r="BF533" s="135">
        <f>IF(N533="snížená",J533,0)</f>
        <v>0</v>
      </c>
      <c r="BG533" s="135">
        <f>IF(N533="zákl. přenesená",J533,0)</f>
        <v>0</v>
      </c>
      <c r="BH533" s="135">
        <f>IF(N533="sníž. přenesená",J533,0)</f>
        <v>0</v>
      </c>
      <c r="BI533" s="135">
        <f>IF(N533="nulová",J533,0)</f>
        <v>0</v>
      </c>
      <c r="BJ533" s="13" t="s">
        <v>80</v>
      </c>
      <c r="BK533" s="135">
        <f>ROUND(I533*H533,2)</f>
        <v>0</v>
      </c>
      <c r="BL533" s="13" t="s">
        <v>132</v>
      </c>
      <c r="BM533" s="134" t="s">
        <v>855</v>
      </c>
    </row>
    <row r="534" spans="2:65" s="1" customFormat="1" ht="58.5" x14ac:dyDescent="0.2">
      <c r="B534" s="25"/>
      <c r="D534" s="136" t="s">
        <v>134</v>
      </c>
      <c r="F534" s="137" t="s">
        <v>856</v>
      </c>
      <c r="L534" s="25"/>
      <c r="M534" s="138"/>
      <c r="T534" s="49"/>
      <c r="AT534" s="13" t="s">
        <v>134</v>
      </c>
      <c r="AU534" s="13" t="s">
        <v>80</v>
      </c>
    </row>
    <row r="535" spans="2:65" s="1" customFormat="1" ht="49.15" customHeight="1" x14ac:dyDescent="0.2">
      <c r="B535" s="25"/>
      <c r="C535" s="124" t="s">
        <v>857</v>
      </c>
      <c r="D535" s="124" t="s">
        <v>128</v>
      </c>
      <c r="E535" s="125" t="s">
        <v>858</v>
      </c>
      <c r="F535" s="126" t="s">
        <v>859</v>
      </c>
      <c r="G535" s="127" t="s">
        <v>848</v>
      </c>
      <c r="H535" s="128">
        <v>1222</v>
      </c>
      <c r="I535" s="129"/>
      <c r="J535" s="129">
        <f>ROUND(I535*H535,2)</f>
        <v>0</v>
      </c>
      <c r="K535" s="126" t="s">
        <v>282</v>
      </c>
      <c r="L535" s="25"/>
      <c r="M535" s="130" t="s">
        <v>1</v>
      </c>
      <c r="N535" s="131" t="s">
        <v>37</v>
      </c>
      <c r="O535" s="132">
        <v>0</v>
      </c>
      <c r="P535" s="132">
        <f>O535*H535</f>
        <v>0</v>
      </c>
      <c r="Q535" s="132">
        <v>0</v>
      </c>
      <c r="R535" s="132">
        <f>Q535*H535</f>
        <v>0</v>
      </c>
      <c r="S535" s="132">
        <v>0</v>
      </c>
      <c r="T535" s="133">
        <f>S535*H535</f>
        <v>0</v>
      </c>
      <c r="AR535" s="134" t="s">
        <v>132</v>
      </c>
      <c r="AT535" s="134" t="s">
        <v>128</v>
      </c>
      <c r="AU535" s="134" t="s">
        <v>80</v>
      </c>
      <c r="AY535" s="13" t="s">
        <v>125</v>
      </c>
      <c r="BE535" s="135">
        <f>IF(N535="základní",J535,0)</f>
        <v>0</v>
      </c>
      <c r="BF535" s="135">
        <f>IF(N535="snížená",J535,0)</f>
        <v>0</v>
      </c>
      <c r="BG535" s="135">
        <f>IF(N535="zákl. přenesená",J535,0)</f>
        <v>0</v>
      </c>
      <c r="BH535" s="135">
        <f>IF(N535="sníž. přenesená",J535,0)</f>
        <v>0</v>
      </c>
      <c r="BI535" s="135">
        <f>IF(N535="nulová",J535,0)</f>
        <v>0</v>
      </c>
      <c r="BJ535" s="13" t="s">
        <v>80</v>
      </c>
      <c r="BK535" s="135">
        <f>ROUND(I535*H535,2)</f>
        <v>0</v>
      </c>
      <c r="BL535" s="13" t="s">
        <v>132</v>
      </c>
      <c r="BM535" s="134" t="s">
        <v>860</v>
      </c>
    </row>
    <row r="536" spans="2:65" s="1" customFormat="1" ht="58.5" x14ac:dyDescent="0.2">
      <c r="B536" s="25"/>
      <c r="D536" s="136" t="s">
        <v>134</v>
      </c>
      <c r="F536" s="137" t="s">
        <v>861</v>
      </c>
      <c r="L536" s="25"/>
      <c r="M536" s="138"/>
      <c r="T536" s="49"/>
      <c r="AT536" s="13" t="s">
        <v>134</v>
      </c>
      <c r="AU536" s="13" t="s">
        <v>80</v>
      </c>
    </row>
    <row r="537" spans="2:65" s="1" customFormat="1" ht="39" x14ac:dyDescent="0.2">
      <c r="B537" s="25"/>
      <c r="D537" s="136" t="s">
        <v>150</v>
      </c>
      <c r="F537" s="148" t="s">
        <v>862</v>
      </c>
      <c r="L537" s="25"/>
      <c r="M537" s="138"/>
      <c r="T537" s="49"/>
      <c r="AT537" s="13" t="s">
        <v>150</v>
      </c>
      <c r="AU537" s="13" t="s">
        <v>80</v>
      </c>
    </row>
    <row r="538" spans="2:65" s="1" customFormat="1" ht="55.5" customHeight="1" x14ac:dyDescent="0.2">
      <c r="B538" s="25"/>
      <c r="C538" s="124" t="s">
        <v>863</v>
      </c>
      <c r="D538" s="124" t="s">
        <v>128</v>
      </c>
      <c r="E538" s="125" t="s">
        <v>864</v>
      </c>
      <c r="F538" s="126" t="s">
        <v>865</v>
      </c>
      <c r="G538" s="127" t="s">
        <v>848</v>
      </c>
      <c r="H538" s="128">
        <v>1222</v>
      </c>
      <c r="I538" s="129"/>
      <c r="J538" s="129">
        <f>ROUND(I538*H538,2)</f>
        <v>0</v>
      </c>
      <c r="K538" s="126" t="s">
        <v>282</v>
      </c>
      <c r="L538" s="25"/>
      <c r="M538" s="130" t="s">
        <v>1</v>
      </c>
      <c r="N538" s="131" t="s">
        <v>37</v>
      </c>
      <c r="O538" s="132">
        <v>0</v>
      </c>
      <c r="P538" s="132">
        <f>O538*H538</f>
        <v>0</v>
      </c>
      <c r="Q538" s="132">
        <v>0</v>
      </c>
      <c r="R538" s="132">
        <f>Q538*H538</f>
        <v>0</v>
      </c>
      <c r="S538" s="132">
        <v>0</v>
      </c>
      <c r="T538" s="133">
        <f>S538*H538</f>
        <v>0</v>
      </c>
      <c r="AR538" s="134" t="s">
        <v>132</v>
      </c>
      <c r="AT538" s="134" t="s">
        <v>128</v>
      </c>
      <c r="AU538" s="134" t="s">
        <v>80</v>
      </c>
      <c r="AY538" s="13" t="s">
        <v>125</v>
      </c>
      <c r="BE538" s="135">
        <f>IF(N538="základní",J538,0)</f>
        <v>0</v>
      </c>
      <c r="BF538" s="135">
        <f>IF(N538="snížená",J538,0)</f>
        <v>0</v>
      </c>
      <c r="BG538" s="135">
        <f>IF(N538="zákl. přenesená",J538,0)</f>
        <v>0</v>
      </c>
      <c r="BH538" s="135">
        <f>IF(N538="sníž. přenesená",J538,0)</f>
        <v>0</v>
      </c>
      <c r="BI538" s="135">
        <f>IF(N538="nulová",J538,0)</f>
        <v>0</v>
      </c>
      <c r="BJ538" s="13" t="s">
        <v>80</v>
      </c>
      <c r="BK538" s="135">
        <f>ROUND(I538*H538,2)</f>
        <v>0</v>
      </c>
      <c r="BL538" s="13" t="s">
        <v>132</v>
      </c>
      <c r="BM538" s="134" t="s">
        <v>866</v>
      </c>
    </row>
    <row r="539" spans="2:65" s="1" customFormat="1" ht="68.25" x14ac:dyDescent="0.2">
      <c r="B539" s="25"/>
      <c r="D539" s="136" t="s">
        <v>134</v>
      </c>
      <c r="F539" s="137" t="s">
        <v>867</v>
      </c>
      <c r="L539" s="25"/>
      <c r="M539" s="138"/>
      <c r="T539" s="49"/>
      <c r="AT539" s="13" t="s">
        <v>134</v>
      </c>
      <c r="AU539" s="13" t="s">
        <v>80</v>
      </c>
    </row>
    <row r="540" spans="2:65" s="1" customFormat="1" ht="21.75" customHeight="1" x14ac:dyDescent="0.2">
      <c r="B540" s="25"/>
      <c r="C540" s="124" t="s">
        <v>868</v>
      </c>
      <c r="D540" s="124" t="s">
        <v>128</v>
      </c>
      <c r="E540" s="125" t="s">
        <v>869</v>
      </c>
      <c r="F540" s="126" t="s">
        <v>870</v>
      </c>
      <c r="G540" s="127" t="s">
        <v>848</v>
      </c>
      <c r="H540" s="128">
        <v>2755.58</v>
      </c>
      <c r="I540" s="129"/>
      <c r="J540" s="129">
        <f>ROUND(I540*H540,2)</f>
        <v>0</v>
      </c>
      <c r="K540" s="126" t="s">
        <v>282</v>
      </c>
      <c r="L540" s="25"/>
      <c r="M540" s="130" t="s">
        <v>1</v>
      </c>
      <c r="N540" s="131" t="s">
        <v>37</v>
      </c>
      <c r="O540" s="132">
        <v>0</v>
      </c>
      <c r="P540" s="132">
        <f>O540*H540</f>
        <v>0</v>
      </c>
      <c r="Q540" s="132">
        <v>0</v>
      </c>
      <c r="R540" s="132">
        <f>Q540*H540</f>
        <v>0</v>
      </c>
      <c r="S540" s="132">
        <v>0</v>
      </c>
      <c r="T540" s="133">
        <f>S540*H540</f>
        <v>0</v>
      </c>
      <c r="AR540" s="134" t="s">
        <v>132</v>
      </c>
      <c r="AT540" s="134" t="s">
        <v>128</v>
      </c>
      <c r="AU540" s="134" t="s">
        <v>80</v>
      </c>
      <c r="AY540" s="13" t="s">
        <v>125</v>
      </c>
      <c r="BE540" s="135">
        <f>IF(N540="základní",J540,0)</f>
        <v>0</v>
      </c>
      <c r="BF540" s="135">
        <f>IF(N540="snížená",J540,0)</f>
        <v>0</v>
      </c>
      <c r="BG540" s="135">
        <f>IF(N540="zákl. přenesená",J540,0)</f>
        <v>0</v>
      </c>
      <c r="BH540" s="135">
        <f>IF(N540="sníž. přenesená",J540,0)</f>
        <v>0</v>
      </c>
      <c r="BI540" s="135">
        <f>IF(N540="nulová",J540,0)</f>
        <v>0</v>
      </c>
      <c r="BJ540" s="13" t="s">
        <v>80</v>
      </c>
      <c r="BK540" s="135">
        <f>ROUND(I540*H540,2)</f>
        <v>0</v>
      </c>
      <c r="BL540" s="13" t="s">
        <v>132</v>
      </c>
      <c r="BM540" s="134" t="s">
        <v>871</v>
      </c>
    </row>
    <row r="541" spans="2:65" s="1" customFormat="1" ht="48.75" x14ac:dyDescent="0.2">
      <c r="B541" s="25"/>
      <c r="D541" s="136" t="s">
        <v>134</v>
      </c>
      <c r="F541" s="137" t="s">
        <v>872</v>
      </c>
      <c r="L541" s="25"/>
      <c r="M541" s="138"/>
      <c r="T541" s="49"/>
      <c r="AT541" s="13" t="s">
        <v>134</v>
      </c>
      <c r="AU541" s="13" t="s">
        <v>80</v>
      </c>
    </row>
    <row r="542" spans="2:65" s="1" customFormat="1" ht="19.5" x14ac:dyDescent="0.2">
      <c r="B542" s="25"/>
      <c r="D542" s="136" t="s">
        <v>150</v>
      </c>
      <c r="F542" s="148" t="s">
        <v>873</v>
      </c>
      <c r="L542" s="25"/>
      <c r="M542" s="138"/>
      <c r="T542" s="49"/>
      <c r="AT542" s="13" t="s">
        <v>150</v>
      </c>
      <c r="AU542" s="13" t="s">
        <v>80</v>
      </c>
    </row>
    <row r="543" spans="2:65" s="1" customFormat="1" ht="24.2" customHeight="1" x14ac:dyDescent="0.2">
      <c r="B543" s="25"/>
      <c r="C543" s="124" t="s">
        <v>874</v>
      </c>
      <c r="D543" s="124" t="s">
        <v>128</v>
      </c>
      <c r="E543" s="125" t="s">
        <v>875</v>
      </c>
      <c r="F543" s="126" t="s">
        <v>876</v>
      </c>
      <c r="G543" s="127" t="s">
        <v>848</v>
      </c>
      <c r="H543" s="128">
        <v>1222</v>
      </c>
      <c r="I543" s="129"/>
      <c r="J543" s="129">
        <f>ROUND(I543*H543,2)</f>
        <v>0</v>
      </c>
      <c r="K543" s="126" t="s">
        <v>282</v>
      </c>
      <c r="L543" s="25"/>
      <c r="M543" s="130" t="s">
        <v>1</v>
      </c>
      <c r="N543" s="131" t="s">
        <v>37</v>
      </c>
      <c r="O543" s="132">
        <v>0</v>
      </c>
      <c r="P543" s="132">
        <f>O543*H543</f>
        <v>0</v>
      </c>
      <c r="Q543" s="132">
        <v>0</v>
      </c>
      <c r="R543" s="132">
        <f>Q543*H543</f>
        <v>0</v>
      </c>
      <c r="S543" s="132">
        <v>0</v>
      </c>
      <c r="T543" s="133">
        <f>S543*H543</f>
        <v>0</v>
      </c>
      <c r="AR543" s="134" t="s">
        <v>132</v>
      </c>
      <c r="AT543" s="134" t="s">
        <v>128</v>
      </c>
      <c r="AU543" s="134" t="s">
        <v>80</v>
      </c>
      <c r="AY543" s="13" t="s">
        <v>125</v>
      </c>
      <c r="BE543" s="135">
        <f>IF(N543="základní",J543,0)</f>
        <v>0</v>
      </c>
      <c r="BF543" s="135">
        <f>IF(N543="snížená",J543,0)</f>
        <v>0</v>
      </c>
      <c r="BG543" s="135">
        <f>IF(N543="zákl. přenesená",J543,0)</f>
        <v>0</v>
      </c>
      <c r="BH543" s="135">
        <f>IF(N543="sníž. přenesená",J543,0)</f>
        <v>0</v>
      </c>
      <c r="BI543" s="135">
        <f>IF(N543="nulová",J543,0)</f>
        <v>0</v>
      </c>
      <c r="BJ543" s="13" t="s">
        <v>80</v>
      </c>
      <c r="BK543" s="135">
        <f>ROUND(I543*H543,2)</f>
        <v>0</v>
      </c>
      <c r="BL543" s="13" t="s">
        <v>132</v>
      </c>
      <c r="BM543" s="134" t="s">
        <v>877</v>
      </c>
    </row>
    <row r="544" spans="2:65" s="1" customFormat="1" ht="48.75" x14ac:dyDescent="0.2">
      <c r="B544" s="25"/>
      <c r="D544" s="136" t="s">
        <v>134</v>
      </c>
      <c r="F544" s="137" t="s">
        <v>878</v>
      </c>
      <c r="L544" s="25"/>
      <c r="M544" s="138"/>
      <c r="T544" s="49"/>
      <c r="AT544" s="13" t="s">
        <v>134</v>
      </c>
      <c r="AU544" s="13" t="s">
        <v>80</v>
      </c>
    </row>
    <row r="545" spans="2:65" s="1" customFormat="1" ht="19.5" x14ac:dyDescent="0.2">
      <c r="B545" s="25"/>
      <c r="D545" s="136" t="s">
        <v>150</v>
      </c>
      <c r="F545" s="148" t="s">
        <v>879</v>
      </c>
      <c r="L545" s="25"/>
      <c r="M545" s="138"/>
      <c r="T545" s="49"/>
      <c r="AT545" s="13" t="s">
        <v>150</v>
      </c>
      <c r="AU545" s="13" t="s">
        <v>80</v>
      </c>
    </row>
    <row r="546" spans="2:65" s="1" customFormat="1" ht="21.75" customHeight="1" x14ac:dyDescent="0.2">
      <c r="B546" s="25"/>
      <c r="C546" s="124" t="s">
        <v>880</v>
      </c>
      <c r="D546" s="124" t="s">
        <v>128</v>
      </c>
      <c r="E546" s="125" t="s">
        <v>881</v>
      </c>
      <c r="F546" s="126" t="s">
        <v>882</v>
      </c>
      <c r="G546" s="127" t="s">
        <v>848</v>
      </c>
      <c r="H546" s="128">
        <v>2755.58</v>
      </c>
      <c r="I546" s="129"/>
      <c r="J546" s="129">
        <f>ROUND(I546*H546,2)</f>
        <v>0</v>
      </c>
      <c r="K546" s="126" t="s">
        <v>282</v>
      </c>
      <c r="L546" s="25"/>
      <c r="M546" s="130" t="s">
        <v>1</v>
      </c>
      <c r="N546" s="131" t="s">
        <v>37</v>
      </c>
      <c r="O546" s="132">
        <v>0</v>
      </c>
      <c r="P546" s="132">
        <f>O546*H546</f>
        <v>0</v>
      </c>
      <c r="Q546" s="132">
        <v>0</v>
      </c>
      <c r="R546" s="132">
        <f>Q546*H546</f>
        <v>0</v>
      </c>
      <c r="S546" s="132">
        <v>0</v>
      </c>
      <c r="T546" s="133">
        <f>S546*H546</f>
        <v>0</v>
      </c>
      <c r="AR546" s="134" t="s">
        <v>132</v>
      </c>
      <c r="AT546" s="134" t="s">
        <v>128</v>
      </c>
      <c r="AU546" s="134" t="s">
        <v>80</v>
      </c>
      <c r="AY546" s="13" t="s">
        <v>125</v>
      </c>
      <c r="BE546" s="135">
        <f>IF(N546="základní",J546,0)</f>
        <v>0</v>
      </c>
      <c r="BF546" s="135">
        <f>IF(N546="snížená",J546,0)</f>
        <v>0</v>
      </c>
      <c r="BG546" s="135">
        <f>IF(N546="zákl. přenesená",J546,0)</f>
        <v>0</v>
      </c>
      <c r="BH546" s="135">
        <f>IF(N546="sníž. přenesená",J546,0)</f>
        <v>0</v>
      </c>
      <c r="BI546" s="135">
        <f>IF(N546="nulová",J546,0)</f>
        <v>0</v>
      </c>
      <c r="BJ546" s="13" t="s">
        <v>80</v>
      </c>
      <c r="BK546" s="135">
        <f>ROUND(I546*H546,2)</f>
        <v>0</v>
      </c>
      <c r="BL546" s="13" t="s">
        <v>132</v>
      </c>
      <c r="BM546" s="134" t="s">
        <v>883</v>
      </c>
    </row>
    <row r="547" spans="2:65" s="1" customFormat="1" ht="29.25" x14ac:dyDescent="0.2">
      <c r="B547" s="25"/>
      <c r="D547" s="136" t="s">
        <v>134</v>
      </c>
      <c r="F547" s="137" t="s">
        <v>884</v>
      </c>
      <c r="L547" s="25"/>
      <c r="M547" s="138"/>
      <c r="T547" s="49"/>
      <c r="AT547" s="13" t="s">
        <v>134</v>
      </c>
      <c r="AU547" s="13" t="s">
        <v>80</v>
      </c>
    </row>
    <row r="548" spans="2:65" s="1" customFormat="1" ht="19.5" x14ac:dyDescent="0.2">
      <c r="B548" s="25"/>
      <c r="D548" s="136" t="s">
        <v>150</v>
      </c>
      <c r="F548" s="148" t="s">
        <v>873</v>
      </c>
      <c r="L548" s="25"/>
      <c r="M548" s="138"/>
      <c r="T548" s="49"/>
      <c r="AT548" s="13" t="s">
        <v>150</v>
      </c>
      <c r="AU548" s="13" t="s">
        <v>80</v>
      </c>
    </row>
    <row r="549" spans="2:65" s="1" customFormat="1" ht="24.2" customHeight="1" x14ac:dyDescent="0.2">
      <c r="B549" s="25"/>
      <c r="C549" s="124" t="s">
        <v>885</v>
      </c>
      <c r="D549" s="124" t="s">
        <v>128</v>
      </c>
      <c r="E549" s="125" t="s">
        <v>886</v>
      </c>
      <c r="F549" s="126" t="s">
        <v>887</v>
      </c>
      <c r="G549" s="127" t="s">
        <v>848</v>
      </c>
      <c r="H549" s="128">
        <v>1222</v>
      </c>
      <c r="I549" s="129"/>
      <c r="J549" s="129">
        <f>ROUND(I549*H549,2)</f>
        <v>0</v>
      </c>
      <c r="K549" s="126" t="s">
        <v>282</v>
      </c>
      <c r="L549" s="25"/>
      <c r="M549" s="130" t="s">
        <v>1</v>
      </c>
      <c r="N549" s="131" t="s">
        <v>37</v>
      </c>
      <c r="O549" s="132">
        <v>0</v>
      </c>
      <c r="P549" s="132">
        <f>O549*H549</f>
        <v>0</v>
      </c>
      <c r="Q549" s="132">
        <v>0</v>
      </c>
      <c r="R549" s="132">
        <f>Q549*H549</f>
        <v>0</v>
      </c>
      <c r="S549" s="132">
        <v>0</v>
      </c>
      <c r="T549" s="133">
        <f>S549*H549</f>
        <v>0</v>
      </c>
      <c r="AR549" s="134" t="s">
        <v>132</v>
      </c>
      <c r="AT549" s="134" t="s">
        <v>128</v>
      </c>
      <c r="AU549" s="134" t="s">
        <v>80</v>
      </c>
      <c r="AY549" s="13" t="s">
        <v>125</v>
      </c>
      <c r="BE549" s="135">
        <f>IF(N549="základní",J549,0)</f>
        <v>0</v>
      </c>
      <c r="BF549" s="135">
        <f>IF(N549="snížená",J549,0)</f>
        <v>0</v>
      </c>
      <c r="BG549" s="135">
        <f>IF(N549="zákl. přenesená",J549,0)</f>
        <v>0</v>
      </c>
      <c r="BH549" s="135">
        <f>IF(N549="sníž. přenesená",J549,0)</f>
        <v>0</v>
      </c>
      <c r="BI549" s="135">
        <f>IF(N549="nulová",J549,0)</f>
        <v>0</v>
      </c>
      <c r="BJ549" s="13" t="s">
        <v>80</v>
      </c>
      <c r="BK549" s="135">
        <f>ROUND(I549*H549,2)</f>
        <v>0</v>
      </c>
      <c r="BL549" s="13" t="s">
        <v>132</v>
      </c>
      <c r="BM549" s="134" t="s">
        <v>888</v>
      </c>
    </row>
    <row r="550" spans="2:65" s="1" customFormat="1" ht="29.25" x14ac:dyDescent="0.2">
      <c r="B550" s="25"/>
      <c r="D550" s="136" t="s">
        <v>134</v>
      </c>
      <c r="F550" s="137" t="s">
        <v>889</v>
      </c>
      <c r="L550" s="25"/>
      <c r="M550" s="138"/>
      <c r="T550" s="49"/>
      <c r="AT550" s="13" t="s">
        <v>134</v>
      </c>
      <c r="AU550" s="13" t="s">
        <v>80</v>
      </c>
    </row>
    <row r="551" spans="2:65" s="1" customFormat="1" ht="19.5" x14ac:dyDescent="0.2">
      <c r="B551" s="25"/>
      <c r="D551" s="136" t="s">
        <v>150</v>
      </c>
      <c r="F551" s="148" t="s">
        <v>879</v>
      </c>
      <c r="L551" s="25"/>
      <c r="M551" s="138"/>
      <c r="T551" s="49"/>
      <c r="AT551" s="13" t="s">
        <v>150</v>
      </c>
      <c r="AU551" s="13" t="s">
        <v>80</v>
      </c>
    </row>
    <row r="552" spans="2:65" s="1" customFormat="1" ht="21.75" customHeight="1" x14ac:dyDescent="0.2">
      <c r="B552" s="25"/>
      <c r="C552" s="124" t="s">
        <v>890</v>
      </c>
      <c r="D552" s="124" t="s">
        <v>128</v>
      </c>
      <c r="E552" s="125" t="s">
        <v>891</v>
      </c>
      <c r="F552" s="126" t="s">
        <v>892</v>
      </c>
      <c r="G552" s="127" t="s">
        <v>848</v>
      </c>
      <c r="H552" s="128">
        <v>2755.58</v>
      </c>
      <c r="I552" s="129"/>
      <c r="J552" s="129">
        <f>ROUND(I552*H552,2)</f>
        <v>0</v>
      </c>
      <c r="K552" s="126" t="s">
        <v>282</v>
      </c>
      <c r="L552" s="25"/>
      <c r="M552" s="130" t="s">
        <v>1</v>
      </c>
      <c r="N552" s="131" t="s">
        <v>37</v>
      </c>
      <c r="O552" s="132">
        <v>0</v>
      </c>
      <c r="P552" s="132">
        <f>O552*H552</f>
        <v>0</v>
      </c>
      <c r="Q552" s="132">
        <v>0</v>
      </c>
      <c r="R552" s="132">
        <f>Q552*H552</f>
        <v>0</v>
      </c>
      <c r="S552" s="132">
        <v>0</v>
      </c>
      <c r="T552" s="133">
        <f>S552*H552</f>
        <v>0</v>
      </c>
      <c r="AR552" s="134" t="s">
        <v>132</v>
      </c>
      <c r="AT552" s="134" t="s">
        <v>128</v>
      </c>
      <c r="AU552" s="134" t="s">
        <v>80</v>
      </c>
      <c r="AY552" s="13" t="s">
        <v>125</v>
      </c>
      <c r="BE552" s="135">
        <f>IF(N552="základní",J552,0)</f>
        <v>0</v>
      </c>
      <c r="BF552" s="135">
        <f>IF(N552="snížená",J552,0)</f>
        <v>0</v>
      </c>
      <c r="BG552" s="135">
        <f>IF(N552="zákl. přenesená",J552,0)</f>
        <v>0</v>
      </c>
      <c r="BH552" s="135">
        <f>IF(N552="sníž. přenesená",J552,0)</f>
        <v>0</v>
      </c>
      <c r="BI552" s="135">
        <f>IF(N552="nulová",J552,0)</f>
        <v>0</v>
      </c>
      <c r="BJ552" s="13" t="s">
        <v>80</v>
      </c>
      <c r="BK552" s="135">
        <f>ROUND(I552*H552,2)</f>
        <v>0</v>
      </c>
      <c r="BL552" s="13" t="s">
        <v>132</v>
      </c>
      <c r="BM552" s="134" t="s">
        <v>893</v>
      </c>
    </row>
    <row r="553" spans="2:65" s="1" customFormat="1" ht="58.5" x14ac:dyDescent="0.2">
      <c r="B553" s="25"/>
      <c r="D553" s="136" t="s">
        <v>134</v>
      </c>
      <c r="F553" s="137" t="s">
        <v>894</v>
      </c>
      <c r="L553" s="25"/>
      <c r="M553" s="138"/>
      <c r="T553" s="49"/>
      <c r="AT553" s="13" t="s">
        <v>134</v>
      </c>
      <c r="AU553" s="13" t="s">
        <v>80</v>
      </c>
    </row>
    <row r="554" spans="2:65" s="1" customFormat="1" ht="19.5" x14ac:dyDescent="0.2">
      <c r="B554" s="25"/>
      <c r="D554" s="136" t="s">
        <v>150</v>
      </c>
      <c r="F554" s="148" t="s">
        <v>873</v>
      </c>
      <c r="L554" s="25"/>
      <c r="M554" s="149"/>
      <c r="N554" s="150"/>
      <c r="O554" s="150"/>
      <c r="P554" s="150"/>
      <c r="Q554" s="150"/>
      <c r="R554" s="150"/>
      <c r="S554" s="150"/>
      <c r="T554" s="151"/>
      <c r="AT554" s="13" t="s">
        <v>150</v>
      </c>
      <c r="AU554" s="13" t="s">
        <v>80</v>
      </c>
    </row>
    <row r="555" spans="2:65" s="1" customFormat="1" ht="6.95" customHeight="1" x14ac:dyDescent="0.2">
      <c r="B555" s="37"/>
      <c r="C555" s="38"/>
      <c r="D555" s="38"/>
      <c r="E555" s="38"/>
      <c r="F555" s="38"/>
      <c r="G555" s="38"/>
      <c r="H555" s="38"/>
      <c r="I555" s="38"/>
      <c r="J555" s="38"/>
      <c r="K555" s="38"/>
      <c r="L555" s="25"/>
    </row>
  </sheetData>
  <autoFilter ref="C123:K554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B2:BM138"/>
  <sheetViews>
    <sheetView showGridLines="0" topLeftCell="A120" workbookViewId="0">
      <selection activeCell="K122" sqref="K122:K13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3" t="s">
        <v>85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82</v>
      </c>
    </row>
    <row r="4" spans="2:46" ht="24.95" customHeight="1" x14ac:dyDescent="0.2">
      <c r="B4" s="16"/>
      <c r="D4" s="17" t="s">
        <v>95</v>
      </c>
      <c r="L4" s="16"/>
      <c r="M4" s="81" t="s">
        <v>10</v>
      </c>
      <c r="AT4" s="13" t="s">
        <v>4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14</v>
      </c>
      <c r="L6" s="16"/>
    </row>
    <row r="7" spans="2:46" ht="16.5" customHeight="1" x14ac:dyDescent="0.2">
      <c r="B7" s="16"/>
      <c r="E7" s="187" t="str">
        <f>'Rekapitulace stavby'!K6</f>
        <v>Cyklická obnova trakčního vedení v úseku Řehlovice - Úpořiny</v>
      </c>
      <c r="F7" s="188"/>
      <c r="G7" s="188"/>
      <c r="H7" s="188"/>
      <c r="L7" s="16"/>
    </row>
    <row r="8" spans="2:46" s="1" customFormat="1" ht="12" customHeight="1" x14ac:dyDescent="0.2">
      <c r="B8" s="25"/>
      <c r="D8" s="22" t="s">
        <v>96</v>
      </c>
      <c r="L8" s="25"/>
    </row>
    <row r="9" spans="2:46" s="1" customFormat="1" ht="16.5" customHeight="1" x14ac:dyDescent="0.2">
      <c r="B9" s="25"/>
      <c r="E9" s="177" t="s">
        <v>895</v>
      </c>
      <c r="F9" s="186"/>
      <c r="G9" s="186"/>
      <c r="H9" s="186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customHeight="1" x14ac:dyDescent="0.2">
      <c r="B12" s="25"/>
      <c r="D12" s="22" t="s">
        <v>18</v>
      </c>
      <c r="F12" s="20" t="s">
        <v>19</v>
      </c>
      <c r="I12" s="22" t="s">
        <v>20</v>
      </c>
      <c r="J12" s="45" t="str">
        <f>'Rekapitulace stavby'!AN8</f>
        <v>3. 4. 2025</v>
      </c>
      <c r="L12" s="25"/>
    </row>
    <row r="13" spans="2:46" s="1" customFormat="1" ht="10.9" customHeight="1" x14ac:dyDescent="0.2">
      <c r="B13" s="25"/>
      <c r="L13" s="25"/>
    </row>
    <row r="14" spans="2:46" s="1" customFormat="1" ht="12" customHeight="1" x14ac:dyDescent="0.2">
      <c r="B14" s="25"/>
      <c r="D14" s="22" t="s">
        <v>22</v>
      </c>
      <c r="I14" s="22" t="s">
        <v>23</v>
      </c>
      <c r="J14" s="20" t="str">
        <f>IF('Rekapitulace stavby'!AN10="","",'Rekapitulace stavby'!AN10)</f>
        <v/>
      </c>
      <c r="L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 t="s">
        <v>24</v>
      </c>
      <c r="J15" s="20" t="str">
        <f>IF('Rekapitulace stavby'!AN11="","",'Rekapitulace stavby'!AN11)</f>
        <v/>
      </c>
      <c r="L15" s="25"/>
    </row>
    <row r="16" spans="2:46" s="1" customFormat="1" ht="6.95" customHeight="1" x14ac:dyDescent="0.2">
      <c r="B16" s="25"/>
      <c r="L16" s="25"/>
    </row>
    <row r="17" spans="2:12" s="1" customFormat="1" ht="12" customHeight="1" x14ac:dyDescent="0.2">
      <c r="B17" s="25"/>
      <c r="D17" s="22" t="s">
        <v>25</v>
      </c>
      <c r="I17" s="22" t="s">
        <v>23</v>
      </c>
      <c r="J17" s="20" t="str">
        <f>'Rekapitulace stavby'!AN13</f>
        <v/>
      </c>
      <c r="L17" s="25"/>
    </row>
    <row r="18" spans="2:12" s="1" customFormat="1" ht="18" customHeight="1" x14ac:dyDescent="0.2">
      <c r="B18" s="25"/>
      <c r="E18" s="161" t="str">
        <f>'Rekapitulace stavby'!E14</f>
        <v xml:space="preserve"> </v>
      </c>
      <c r="F18" s="161"/>
      <c r="G18" s="161"/>
      <c r="H18" s="161"/>
      <c r="I18" s="22" t="s">
        <v>24</v>
      </c>
      <c r="J18" s="20" t="str">
        <f>'Rekapitulace stavby'!AN14</f>
        <v/>
      </c>
      <c r="L18" s="25"/>
    </row>
    <row r="19" spans="2:12" s="1" customFormat="1" ht="6.95" customHeight="1" x14ac:dyDescent="0.2">
      <c r="B19" s="25"/>
      <c r="L19" s="25"/>
    </row>
    <row r="20" spans="2:12" s="1" customFormat="1" ht="12" customHeight="1" x14ac:dyDescent="0.2">
      <c r="B20" s="25"/>
      <c r="D20" s="22" t="s">
        <v>26</v>
      </c>
      <c r="I20" s="22" t="s">
        <v>23</v>
      </c>
      <c r="J20" s="20" t="str">
        <f>IF('Rekapitulace stavby'!AN16="","",'Rekapitulace stavby'!AN16)</f>
        <v/>
      </c>
      <c r="L20" s="25"/>
    </row>
    <row r="21" spans="2:12" s="1" customFormat="1" ht="18" customHeight="1" x14ac:dyDescent="0.2">
      <c r="B21" s="25"/>
      <c r="E21" s="20" t="str">
        <f>IF('Rekapitulace stavby'!E17="","",'Rekapitulace stavby'!E17)</f>
        <v>Ing.Pavel Haušild</v>
      </c>
      <c r="I21" s="22" t="s">
        <v>24</v>
      </c>
      <c r="J21" s="20" t="str">
        <f>IF('Rekapitulace stavby'!AN17="","",'Rekapitulace stavby'!AN17)</f>
        <v/>
      </c>
      <c r="L21" s="25"/>
    </row>
    <row r="22" spans="2:12" s="1" customFormat="1" ht="6.95" customHeight="1" x14ac:dyDescent="0.2">
      <c r="B22" s="25"/>
      <c r="L22" s="25"/>
    </row>
    <row r="23" spans="2:12" s="1" customFormat="1" ht="12" customHeight="1" x14ac:dyDescent="0.2">
      <c r="B23" s="25"/>
      <c r="D23" s="22" t="s">
        <v>29</v>
      </c>
      <c r="I23" s="22" t="s">
        <v>23</v>
      </c>
      <c r="J23" s="20" t="str">
        <f>IF('Rekapitulace stavby'!AN19="","",'Rekapitulace stavby'!AN19)</f>
        <v/>
      </c>
      <c r="L23" s="25"/>
    </row>
    <row r="24" spans="2:12" s="1" customFormat="1" ht="18" customHeight="1" x14ac:dyDescent="0.2">
      <c r="B24" s="25"/>
      <c r="E24" s="20" t="str">
        <f>IF('Rekapitulace stavby'!E20="","",'Rekapitulace stavby'!E20)</f>
        <v>SUDOP Praha a.s.</v>
      </c>
      <c r="I24" s="22" t="s">
        <v>24</v>
      </c>
      <c r="J24" s="20" t="str">
        <f>IF('Rekapitulace stavby'!AN20="","",'Rekapitulace stavby'!AN20)</f>
        <v/>
      </c>
      <c r="L24" s="25"/>
    </row>
    <row r="25" spans="2:12" s="1" customFormat="1" ht="6.95" customHeight="1" x14ac:dyDescent="0.2">
      <c r="B25" s="25"/>
      <c r="L25" s="25"/>
    </row>
    <row r="26" spans="2:12" s="1" customFormat="1" ht="12" customHeight="1" x14ac:dyDescent="0.2">
      <c r="B26" s="25"/>
      <c r="D26" s="22" t="s">
        <v>31</v>
      </c>
      <c r="L26" s="25"/>
    </row>
    <row r="27" spans="2:12" s="7" customFormat="1" ht="16.5" customHeight="1" x14ac:dyDescent="0.2">
      <c r="B27" s="82"/>
      <c r="E27" s="163" t="s">
        <v>1</v>
      </c>
      <c r="F27" s="163"/>
      <c r="G27" s="163"/>
      <c r="H27" s="163"/>
      <c r="L27" s="82"/>
    </row>
    <row r="28" spans="2:12" s="1" customFormat="1" ht="6.95" customHeight="1" x14ac:dyDescent="0.2">
      <c r="B28" s="25"/>
      <c r="L28" s="25"/>
    </row>
    <row r="29" spans="2:12" s="1" customFormat="1" ht="6.95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 x14ac:dyDescent="0.2">
      <c r="B30" s="25"/>
      <c r="D30" s="83" t="s">
        <v>32</v>
      </c>
      <c r="J30" s="59">
        <f>ROUND(J119, 2)</f>
        <v>0</v>
      </c>
      <c r="L30" s="25"/>
    </row>
    <row r="31" spans="2:12" s="1" customFormat="1" ht="6.95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 x14ac:dyDescent="0.2">
      <c r="B32" s="25"/>
      <c r="F32" s="28" t="s">
        <v>34</v>
      </c>
      <c r="I32" s="28" t="s">
        <v>33</v>
      </c>
      <c r="J32" s="28" t="s">
        <v>35</v>
      </c>
      <c r="L32" s="25"/>
    </row>
    <row r="33" spans="2:12" s="1" customFormat="1" ht="14.45" customHeight="1" x14ac:dyDescent="0.2">
      <c r="B33" s="25"/>
      <c r="D33" s="48" t="s">
        <v>36</v>
      </c>
      <c r="E33" s="22" t="s">
        <v>37</v>
      </c>
      <c r="F33" s="84">
        <f>ROUND((SUM(BE119:BE137)),  2)</f>
        <v>0</v>
      </c>
      <c r="I33" s="85">
        <v>0.21</v>
      </c>
      <c r="J33" s="84">
        <f>ROUND(((SUM(BE119:BE137))*I33),  2)</f>
        <v>0</v>
      </c>
      <c r="L33" s="25"/>
    </row>
    <row r="34" spans="2:12" s="1" customFormat="1" ht="14.45" customHeight="1" x14ac:dyDescent="0.2">
      <c r="B34" s="25"/>
      <c r="E34" s="22" t="s">
        <v>38</v>
      </c>
      <c r="F34" s="84">
        <f>ROUND((SUM(BF119:BF137)),  2)</f>
        <v>0</v>
      </c>
      <c r="I34" s="85">
        <v>0.12</v>
      </c>
      <c r="J34" s="84">
        <f>ROUND(((SUM(BF119:BF137))*I34),  2)</f>
        <v>0</v>
      </c>
      <c r="L34" s="25"/>
    </row>
    <row r="35" spans="2:12" s="1" customFormat="1" ht="14.45" hidden="1" customHeight="1" x14ac:dyDescent="0.2">
      <c r="B35" s="25"/>
      <c r="E35" s="22" t="s">
        <v>39</v>
      </c>
      <c r="F35" s="84">
        <f>ROUND((SUM(BG119:BG137)),  2)</f>
        <v>0</v>
      </c>
      <c r="I35" s="85">
        <v>0.21</v>
      </c>
      <c r="J35" s="84">
        <f>0</f>
        <v>0</v>
      </c>
      <c r="L35" s="25"/>
    </row>
    <row r="36" spans="2:12" s="1" customFormat="1" ht="14.45" hidden="1" customHeight="1" x14ac:dyDescent="0.2">
      <c r="B36" s="25"/>
      <c r="E36" s="22" t="s">
        <v>40</v>
      </c>
      <c r="F36" s="84">
        <f>ROUND((SUM(BH119:BH137)),  2)</f>
        <v>0</v>
      </c>
      <c r="I36" s="85">
        <v>0.12</v>
      </c>
      <c r="J36" s="84">
        <f>0</f>
        <v>0</v>
      </c>
      <c r="L36" s="25"/>
    </row>
    <row r="37" spans="2:12" s="1" customFormat="1" ht="14.45" hidden="1" customHeight="1" x14ac:dyDescent="0.2">
      <c r="B37" s="25"/>
      <c r="E37" s="22" t="s">
        <v>41</v>
      </c>
      <c r="F37" s="84">
        <f>ROUND((SUM(BI119:BI137)),  2)</f>
        <v>0</v>
      </c>
      <c r="I37" s="85">
        <v>0</v>
      </c>
      <c r="J37" s="84">
        <f>0</f>
        <v>0</v>
      </c>
      <c r="L37" s="25"/>
    </row>
    <row r="38" spans="2:12" s="1" customFormat="1" ht="6.95" customHeight="1" x14ac:dyDescent="0.2">
      <c r="B38" s="25"/>
      <c r="L38" s="25"/>
    </row>
    <row r="39" spans="2:12" s="1" customFormat="1" ht="25.35" customHeight="1" x14ac:dyDescent="0.2">
      <c r="B39" s="25"/>
      <c r="C39" s="86"/>
      <c r="D39" s="87" t="s">
        <v>42</v>
      </c>
      <c r="E39" s="50"/>
      <c r="F39" s="50"/>
      <c r="G39" s="88" t="s">
        <v>43</v>
      </c>
      <c r="H39" s="89" t="s">
        <v>44</v>
      </c>
      <c r="I39" s="50"/>
      <c r="J39" s="90">
        <f>SUM(J30:J37)</f>
        <v>0</v>
      </c>
      <c r="K39" s="91"/>
      <c r="L39" s="25"/>
    </row>
    <row r="40" spans="2:12" s="1" customFormat="1" ht="14.45" customHeight="1" x14ac:dyDescent="0.2">
      <c r="B40" s="25"/>
      <c r="L40" s="25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5"/>
      <c r="D50" s="34" t="s">
        <v>45</v>
      </c>
      <c r="E50" s="35"/>
      <c r="F50" s="35"/>
      <c r="G50" s="34" t="s">
        <v>46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5"/>
      <c r="D61" s="36" t="s">
        <v>47</v>
      </c>
      <c r="E61" s="27"/>
      <c r="F61" s="92" t="s">
        <v>48</v>
      </c>
      <c r="G61" s="36" t="s">
        <v>47</v>
      </c>
      <c r="H61" s="27"/>
      <c r="I61" s="27"/>
      <c r="J61" s="93" t="s">
        <v>48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5"/>
      <c r="D65" s="34" t="s">
        <v>49</v>
      </c>
      <c r="E65" s="35"/>
      <c r="F65" s="35"/>
      <c r="G65" s="34" t="s">
        <v>50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5"/>
      <c r="D76" s="36" t="s">
        <v>47</v>
      </c>
      <c r="E76" s="27"/>
      <c r="F76" s="92" t="s">
        <v>48</v>
      </c>
      <c r="G76" s="36" t="s">
        <v>47</v>
      </c>
      <c r="H76" s="27"/>
      <c r="I76" s="27"/>
      <c r="J76" s="93" t="s">
        <v>48</v>
      </c>
      <c r="K76" s="27"/>
      <c r="L76" s="25"/>
    </row>
    <row r="77" spans="2:12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 x14ac:dyDescent="0.2">
      <c r="B82" s="25"/>
      <c r="C82" s="17" t="s">
        <v>98</v>
      </c>
      <c r="L82" s="25"/>
    </row>
    <row r="83" spans="2:47" s="1" customFormat="1" ht="6.95" customHeight="1" x14ac:dyDescent="0.2">
      <c r="B83" s="25"/>
      <c r="L83" s="25"/>
    </row>
    <row r="84" spans="2:47" s="1" customFormat="1" ht="12" customHeight="1" x14ac:dyDescent="0.2">
      <c r="B84" s="25"/>
      <c r="C84" s="22" t="s">
        <v>14</v>
      </c>
      <c r="L84" s="25"/>
    </row>
    <row r="85" spans="2:47" s="1" customFormat="1" ht="16.5" customHeight="1" x14ac:dyDescent="0.2">
      <c r="B85" s="25"/>
      <c r="E85" s="187" t="str">
        <f>E7</f>
        <v>Cyklická obnova trakčního vedení v úseku Řehlovice - Úpořiny</v>
      </c>
      <c r="F85" s="188"/>
      <c r="G85" s="188"/>
      <c r="H85" s="188"/>
      <c r="L85" s="25"/>
    </row>
    <row r="86" spans="2:47" s="1" customFormat="1" ht="12" customHeight="1" x14ac:dyDescent="0.2">
      <c r="B86" s="25"/>
      <c r="C86" s="22" t="s">
        <v>96</v>
      </c>
      <c r="L86" s="25"/>
    </row>
    <row r="87" spans="2:47" s="1" customFormat="1" ht="16.5" customHeight="1" x14ac:dyDescent="0.2">
      <c r="B87" s="25"/>
      <c r="E87" s="177" t="str">
        <f>E9</f>
        <v>SO 01-31-02 - Oprava sítí proti dotyku Řehlovice - Úpořiny</v>
      </c>
      <c r="F87" s="186"/>
      <c r="G87" s="186"/>
      <c r="H87" s="186"/>
      <c r="L87" s="25"/>
    </row>
    <row r="88" spans="2:47" s="1" customFormat="1" ht="6.95" customHeight="1" x14ac:dyDescent="0.2">
      <c r="B88" s="25"/>
      <c r="L88" s="25"/>
    </row>
    <row r="89" spans="2:47" s="1" customFormat="1" ht="12" customHeight="1" x14ac:dyDescent="0.2">
      <c r="B89" s="25"/>
      <c r="C89" s="22" t="s">
        <v>18</v>
      </c>
      <c r="F89" s="20" t="str">
        <f>F12</f>
        <v xml:space="preserve"> </v>
      </c>
      <c r="I89" s="22" t="s">
        <v>20</v>
      </c>
      <c r="J89" s="45" t="str">
        <f>IF(J12="","",J12)</f>
        <v>3. 4. 2025</v>
      </c>
      <c r="L89" s="25"/>
    </row>
    <row r="90" spans="2:47" s="1" customFormat="1" ht="6.95" customHeight="1" x14ac:dyDescent="0.2">
      <c r="B90" s="25"/>
      <c r="L90" s="25"/>
    </row>
    <row r="91" spans="2:47" s="1" customFormat="1" ht="15.2" customHeight="1" x14ac:dyDescent="0.2">
      <c r="B91" s="25"/>
      <c r="C91" s="22" t="s">
        <v>22</v>
      </c>
      <c r="F91" s="20" t="str">
        <f>E15</f>
        <v xml:space="preserve"> </v>
      </c>
      <c r="I91" s="22" t="s">
        <v>26</v>
      </c>
      <c r="J91" s="23" t="str">
        <f>E21</f>
        <v>Ing.Pavel Haušild</v>
      </c>
      <c r="L91" s="25"/>
    </row>
    <row r="92" spans="2:47" s="1" customFormat="1" ht="15.2" customHeight="1" x14ac:dyDescent="0.2">
      <c r="B92" s="25"/>
      <c r="C92" s="22" t="s">
        <v>25</v>
      </c>
      <c r="F92" s="20" t="str">
        <f>IF(E18="","",E18)</f>
        <v xml:space="preserve"> </v>
      </c>
      <c r="I92" s="22" t="s">
        <v>29</v>
      </c>
      <c r="J92" s="23" t="str">
        <f>E24</f>
        <v>SUDOP Praha a.s.</v>
      </c>
      <c r="L92" s="25"/>
    </row>
    <row r="93" spans="2:47" s="1" customFormat="1" ht="10.35" customHeight="1" x14ac:dyDescent="0.2">
      <c r="B93" s="25"/>
      <c r="L93" s="25"/>
    </row>
    <row r="94" spans="2:47" s="1" customFormat="1" ht="29.25" customHeight="1" x14ac:dyDescent="0.2">
      <c r="B94" s="25"/>
      <c r="C94" s="94" t="s">
        <v>99</v>
      </c>
      <c r="D94" s="86"/>
      <c r="E94" s="86"/>
      <c r="F94" s="86"/>
      <c r="G94" s="86"/>
      <c r="H94" s="86"/>
      <c r="I94" s="86"/>
      <c r="J94" s="95" t="s">
        <v>100</v>
      </c>
      <c r="K94" s="86"/>
      <c r="L94" s="25"/>
    </row>
    <row r="95" spans="2:47" s="1" customFormat="1" ht="10.35" customHeight="1" x14ac:dyDescent="0.2">
      <c r="B95" s="25"/>
      <c r="L95" s="25"/>
    </row>
    <row r="96" spans="2:47" s="1" customFormat="1" ht="22.9" customHeight="1" x14ac:dyDescent="0.2">
      <c r="B96" s="25"/>
      <c r="C96" s="96" t="s">
        <v>101</v>
      </c>
      <c r="J96" s="59">
        <f>J119</f>
        <v>0</v>
      </c>
      <c r="L96" s="25"/>
      <c r="AU96" s="13" t="s">
        <v>102</v>
      </c>
    </row>
    <row r="97" spans="2:12" s="8" customFormat="1" ht="24.95" customHeight="1" x14ac:dyDescent="0.2">
      <c r="B97" s="97"/>
      <c r="D97" s="98" t="s">
        <v>103</v>
      </c>
      <c r="E97" s="99"/>
      <c r="F97" s="99"/>
      <c r="G97" s="99"/>
      <c r="H97" s="99"/>
      <c r="I97" s="99"/>
      <c r="J97" s="100">
        <f>J120</f>
        <v>0</v>
      </c>
      <c r="L97" s="97"/>
    </row>
    <row r="98" spans="2:12" s="9" customFormat="1" ht="19.899999999999999" customHeight="1" x14ac:dyDescent="0.2">
      <c r="B98" s="101"/>
      <c r="D98" s="102" t="s">
        <v>896</v>
      </c>
      <c r="E98" s="103"/>
      <c r="F98" s="103"/>
      <c r="G98" s="103"/>
      <c r="H98" s="103"/>
      <c r="I98" s="103"/>
      <c r="J98" s="104">
        <f>J121</f>
        <v>0</v>
      </c>
      <c r="L98" s="101"/>
    </row>
    <row r="99" spans="2:12" s="9" customFormat="1" ht="19.899999999999999" customHeight="1" x14ac:dyDescent="0.2">
      <c r="B99" s="101"/>
      <c r="D99" s="102" t="s">
        <v>897</v>
      </c>
      <c r="E99" s="103"/>
      <c r="F99" s="103"/>
      <c r="G99" s="103"/>
      <c r="H99" s="103"/>
      <c r="I99" s="103"/>
      <c r="J99" s="104">
        <f>J134</f>
        <v>0</v>
      </c>
      <c r="L99" s="101"/>
    </row>
    <row r="100" spans="2:12" s="1" customFormat="1" ht="21.75" customHeight="1" x14ac:dyDescent="0.2">
      <c r="B100" s="25"/>
      <c r="L100" s="25"/>
    </row>
    <row r="101" spans="2:12" s="1" customFormat="1" ht="6.95" customHeight="1" x14ac:dyDescent="0.2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25"/>
    </row>
    <row r="105" spans="2:12" s="1" customFormat="1" ht="6.95" customHeight="1" x14ac:dyDescent="0.2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5"/>
    </row>
    <row r="106" spans="2:12" s="1" customFormat="1" ht="24.95" customHeight="1" x14ac:dyDescent="0.2">
      <c r="B106" s="25"/>
      <c r="C106" s="17" t="s">
        <v>111</v>
      </c>
      <c r="L106" s="25"/>
    </row>
    <row r="107" spans="2:12" s="1" customFormat="1" ht="6.95" customHeight="1" x14ac:dyDescent="0.2">
      <c r="B107" s="25"/>
      <c r="L107" s="25"/>
    </row>
    <row r="108" spans="2:12" s="1" customFormat="1" ht="12" customHeight="1" x14ac:dyDescent="0.2">
      <c r="B108" s="25"/>
      <c r="C108" s="22" t="s">
        <v>14</v>
      </c>
      <c r="L108" s="25"/>
    </row>
    <row r="109" spans="2:12" s="1" customFormat="1" ht="16.5" customHeight="1" x14ac:dyDescent="0.2">
      <c r="B109" s="25"/>
      <c r="E109" s="187" t="str">
        <f>E7</f>
        <v>Cyklická obnova trakčního vedení v úseku Řehlovice - Úpořiny</v>
      </c>
      <c r="F109" s="188"/>
      <c r="G109" s="188"/>
      <c r="H109" s="188"/>
      <c r="L109" s="25"/>
    </row>
    <row r="110" spans="2:12" s="1" customFormat="1" ht="12" customHeight="1" x14ac:dyDescent="0.2">
      <c r="B110" s="25"/>
      <c r="C110" s="22" t="s">
        <v>96</v>
      </c>
      <c r="L110" s="25"/>
    </row>
    <row r="111" spans="2:12" s="1" customFormat="1" ht="16.5" customHeight="1" x14ac:dyDescent="0.2">
      <c r="B111" s="25"/>
      <c r="E111" s="177" t="str">
        <f>E9</f>
        <v>SO 01-31-02 - Oprava sítí proti dotyku Řehlovice - Úpořiny</v>
      </c>
      <c r="F111" s="186"/>
      <c r="G111" s="186"/>
      <c r="H111" s="186"/>
      <c r="L111" s="25"/>
    </row>
    <row r="112" spans="2:12" s="1" customFormat="1" ht="6.95" customHeight="1" x14ac:dyDescent="0.2">
      <c r="B112" s="25"/>
      <c r="L112" s="25"/>
    </row>
    <row r="113" spans="2:65" s="1" customFormat="1" ht="12" customHeight="1" x14ac:dyDescent="0.2">
      <c r="B113" s="25"/>
      <c r="C113" s="22" t="s">
        <v>18</v>
      </c>
      <c r="F113" s="20" t="str">
        <f>F12</f>
        <v xml:space="preserve"> </v>
      </c>
      <c r="I113" s="22" t="s">
        <v>20</v>
      </c>
      <c r="J113" s="45" t="str">
        <f>IF(J12="","",J12)</f>
        <v>3. 4. 2025</v>
      </c>
      <c r="L113" s="25"/>
    </row>
    <row r="114" spans="2:65" s="1" customFormat="1" ht="6.95" customHeight="1" x14ac:dyDescent="0.2">
      <c r="B114" s="25"/>
      <c r="L114" s="25"/>
    </row>
    <row r="115" spans="2:65" s="1" customFormat="1" ht="15.2" customHeight="1" x14ac:dyDescent="0.2">
      <c r="B115" s="25"/>
      <c r="C115" s="22" t="s">
        <v>22</v>
      </c>
      <c r="F115" s="20" t="str">
        <f>E15</f>
        <v xml:space="preserve"> </v>
      </c>
      <c r="I115" s="22" t="s">
        <v>26</v>
      </c>
      <c r="J115" s="23" t="str">
        <f>E21</f>
        <v>Ing.Pavel Haušild</v>
      </c>
      <c r="L115" s="25"/>
    </row>
    <row r="116" spans="2:65" s="1" customFormat="1" ht="15.2" customHeight="1" x14ac:dyDescent="0.2">
      <c r="B116" s="25"/>
      <c r="C116" s="22" t="s">
        <v>25</v>
      </c>
      <c r="F116" s="20" t="str">
        <f>IF(E18="","",E18)</f>
        <v xml:space="preserve"> </v>
      </c>
      <c r="I116" s="22" t="s">
        <v>29</v>
      </c>
      <c r="J116" s="23" t="str">
        <f>E24</f>
        <v>SUDOP Praha a.s.</v>
      </c>
      <c r="L116" s="25"/>
    </row>
    <row r="117" spans="2:65" s="1" customFormat="1" ht="10.35" customHeight="1" x14ac:dyDescent="0.2">
      <c r="B117" s="25"/>
      <c r="L117" s="25"/>
    </row>
    <row r="118" spans="2:65" s="10" customFormat="1" ht="29.25" customHeight="1" x14ac:dyDescent="0.2">
      <c r="B118" s="105"/>
      <c r="C118" s="106" t="s">
        <v>112</v>
      </c>
      <c r="D118" s="107" t="s">
        <v>57</v>
      </c>
      <c r="E118" s="107" t="s">
        <v>53</v>
      </c>
      <c r="F118" s="107" t="s">
        <v>54</v>
      </c>
      <c r="G118" s="107" t="s">
        <v>113</v>
      </c>
      <c r="H118" s="107" t="s">
        <v>114</v>
      </c>
      <c r="I118" s="107" t="s">
        <v>115</v>
      </c>
      <c r="J118" s="107" t="s">
        <v>100</v>
      </c>
      <c r="K118" s="108" t="s">
        <v>116</v>
      </c>
      <c r="L118" s="105"/>
      <c r="M118" s="52" t="s">
        <v>1</v>
      </c>
      <c r="N118" s="53" t="s">
        <v>36</v>
      </c>
      <c r="O118" s="53" t="s">
        <v>117</v>
      </c>
      <c r="P118" s="53" t="s">
        <v>118</v>
      </c>
      <c r="Q118" s="53" t="s">
        <v>119</v>
      </c>
      <c r="R118" s="53" t="s">
        <v>120</v>
      </c>
      <c r="S118" s="53" t="s">
        <v>121</v>
      </c>
      <c r="T118" s="54" t="s">
        <v>122</v>
      </c>
    </row>
    <row r="119" spans="2:65" s="1" customFormat="1" ht="22.9" customHeight="1" x14ac:dyDescent="0.25">
      <c r="B119" s="25"/>
      <c r="C119" s="57" t="s">
        <v>123</v>
      </c>
      <c r="J119" s="109">
        <f>BK119</f>
        <v>0</v>
      </c>
      <c r="L119" s="25"/>
      <c r="M119" s="55"/>
      <c r="N119" s="46"/>
      <c r="O119" s="46"/>
      <c r="P119" s="110">
        <f>P120</f>
        <v>0</v>
      </c>
      <c r="Q119" s="46"/>
      <c r="R119" s="110">
        <f>R120</f>
        <v>0</v>
      </c>
      <c r="S119" s="46"/>
      <c r="T119" s="111">
        <f>T120</f>
        <v>0</v>
      </c>
      <c r="AT119" s="13" t="s">
        <v>71</v>
      </c>
      <c r="AU119" s="13" t="s">
        <v>102</v>
      </c>
      <c r="BK119" s="112">
        <f>BK120</f>
        <v>0</v>
      </c>
    </row>
    <row r="120" spans="2:65" s="11" customFormat="1" ht="25.9" customHeight="1" x14ac:dyDescent="0.2">
      <c r="B120" s="113"/>
      <c r="D120" s="114" t="s">
        <v>71</v>
      </c>
      <c r="E120" s="115" t="s">
        <v>124</v>
      </c>
      <c r="F120" s="115" t="s">
        <v>124</v>
      </c>
      <c r="J120" s="116">
        <f>BK120</f>
        <v>0</v>
      </c>
      <c r="L120" s="113"/>
      <c r="M120" s="117"/>
      <c r="P120" s="118">
        <f>P121+P134</f>
        <v>0</v>
      </c>
      <c r="R120" s="118">
        <f>R121+R134</f>
        <v>0</v>
      </c>
      <c r="T120" s="119">
        <f>T121+T134</f>
        <v>0</v>
      </c>
      <c r="AR120" s="114" t="s">
        <v>80</v>
      </c>
      <c r="AT120" s="120" t="s">
        <v>71</v>
      </c>
      <c r="AU120" s="120" t="s">
        <v>72</v>
      </c>
      <c r="AY120" s="114" t="s">
        <v>125</v>
      </c>
      <c r="BK120" s="121">
        <f>BK121+BK134</f>
        <v>0</v>
      </c>
    </row>
    <row r="121" spans="2:65" s="11" customFormat="1" ht="22.9" customHeight="1" x14ac:dyDescent="0.2">
      <c r="B121" s="113"/>
      <c r="D121" s="114" t="s">
        <v>71</v>
      </c>
      <c r="E121" s="122" t="s">
        <v>898</v>
      </c>
      <c r="F121" s="122" t="s">
        <v>293</v>
      </c>
      <c r="J121" s="123">
        <f>BK121</f>
        <v>0</v>
      </c>
      <c r="L121" s="113"/>
      <c r="M121" s="117"/>
      <c r="P121" s="118">
        <f>SUM(P122:P133)</f>
        <v>0</v>
      </c>
      <c r="R121" s="118">
        <f>SUM(R122:R133)</f>
        <v>0</v>
      </c>
      <c r="T121" s="119">
        <f>SUM(T122:T133)</f>
        <v>0</v>
      </c>
      <c r="AR121" s="114" t="s">
        <v>80</v>
      </c>
      <c r="AT121" s="120" t="s">
        <v>71</v>
      </c>
      <c r="AU121" s="120" t="s">
        <v>80</v>
      </c>
      <c r="AY121" s="114" t="s">
        <v>125</v>
      </c>
      <c r="BK121" s="121">
        <f>SUM(BK122:BK133)</f>
        <v>0</v>
      </c>
    </row>
    <row r="122" spans="2:65" s="1" customFormat="1" ht="16.5" customHeight="1" x14ac:dyDescent="0.2">
      <c r="B122" s="25"/>
      <c r="C122" s="124" t="s">
        <v>80</v>
      </c>
      <c r="D122" s="124" t="s">
        <v>128</v>
      </c>
      <c r="E122" s="125" t="s">
        <v>899</v>
      </c>
      <c r="F122" s="126" t="s">
        <v>900</v>
      </c>
      <c r="G122" s="127" t="s">
        <v>131</v>
      </c>
      <c r="H122" s="128">
        <v>20</v>
      </c>
      <c r="I122" s="129"/>
      <c r="J122" s="129">
        <f>ROUND(I122*H122,2)</f>
        <v>0</v>
      </c>
      <c r="K122" s="126" t="s">
        <v>282</v>
      </c>
      <c r="L122" s="25"/>
      <c r="M122" s="130" t="s">
        <v>1</v>
      </c>
      <c r="N122" s="131" t="s">
        <v>37</v>
      </c>
      <c r="O122" s="132">
        <v>0</v>
      </c>
      <c r="P122" s="132">
        <f>O122*H122</f>
        <v>0</v>
      </c>
      <c r="Q122" s="132">
        <v>0</v>
      </c>
      <c r="R122" s="132">
        <f>Q122*H122</f>
        <v>0</v>
      </c>
      <c r="S122" s="132">
        <v>0</v>
      </c>
      <c r="T122" s="133">
        <f>S122*H122</f>
        <v>0</v>
      </c>
      <c r="AR122" s="134" t="s">
        <v>132</v>
      </c>
      <c r="AT122" s="134" t="s">
        <v>128</v>
      </c>
      <c r="AU122" s="134" t="s">
        <v>82</v>
      </c>
      <c r="AY122" s="13" t="s">
        <v>125</v>
      </c>
      <c r="BE122" s="135">
        <f>IF(N122="základní",J122,0)</f>
        <v>0</v>
      </c>
      <c r="BF122" s="135">
        <f>IF(N122="snížená",J122,0)</f>
        <v>0</v>
      </c>
      <c r="BG122" s="135">
        <f>IF(N122="zákl. přenesená",J122,0)</f>
        <v>0</v>
      </c>
      <c r="BH122" s="135">
        <f>IF(N122="sníž. přenesená",J122,0)</f>
        <v>0</v>
      </c>
      <c r="BI122" s="135">
        <f>IF(N122="nulová",J122,0)</f>
        <v>0</v>
      </c>
      <c r="BJ122" s="13" t="s">
        <v>80</v>
      </c>
      <c r="BK122" s="135">
        <f>ROUND(I122*H122,2)</f>
        <v>0</v>
      </c>
      <c r="BL122" s="13" t="s">
        <v>132</v>
      </c>
      <c r="BM122" s="134" t="s">
        <v>901</v>
      </c>
    </row>
    <row r="123" spans="2:65" s="1" customFormat="1" x14ac:dyDescent="0.2">
      <c r="B123" s="25"/>
      <c r="D123" s="136" t="s">
        <v>134</v>
      </c>
      <c r="F123" s="137" t="s">
        <v>900</v>
      </c>
      <c r="L123" s="25"/>
      <c r="M123" s="138"/>
      <c r="T123" s="49"/>
      <c r="AT123" s="13" t="s">
        <v>134</v>
      </c>
      <c r="AU123" s="13" t="s">
        <v>82</v>
      </c>
    </row>
    <row r="124" spans="2:65" s="1" customFormat="1" ht="19.5" x14ac:dyDescent="0.2">
      <c r="B124" s="25"/>
      <c r="D124" s="136" t="s">
        <v>150</v>
      </c>
      <c r="F124" s="148" t="s">
        <v>902</v>
      </c>
      <c r="L124" s="25"/>
      <c r="M124" s="138"/>
      <c r="T124" s="49"/>
      <c r="AT124" s="13" t="s">
        <v>150</v>
      </c>
      <c r="AU124" s="13" t="s">
        <v>82</v>
      </c>
    </row>
    <row r="125" spans="2:65" s="1" customFormat="1" ht="21.75" customHeight="1" x14ac:dyDescent="0.2">
      <c r="B125" s="25"/>
      <c r="C125" s="139" t="s">
        <v>82</v>
      </c>
      <c r="D125" s="139" t="s">
        <v>136</v>
      </c>
      <c r="E125" s="140" t="s">
        <v>903</v>
      </c>
      <c r="F125" s="141" t="s">
        <v>904</v>
      </c>
      <c r="G125" s="142" t="s">
        <v>131</v>
      </c>
      <c r="H125" s="143">
        <v>20</v>
      </c>
      <c r="I125" s="144"/>
      <c r="J125" s="144">
        <f>ROUND(I125*H125,2)</f>
        <v>0</v>
      </c>
      <c r="K125" s="141" t="s">
        <v>282</v>
      </c>
      <c r="L125" s="145"/>
      <c r="M125" s="146" t="s">
        <v>1</v>
      </c>
      <c r="N125" s="147" t="s">
        <v>37</v>
      </c>
      <c r="O125" s="132">
        <v>0</v>
      </c>
      <c r="P125" s="132">
        <f>O125*H125</f>
        <v>0</v>
      </c>
      <c r="Q125" s="132">
        <v>0</v>
      </c>
      <c r="R125" s="132">
        <f>Q125*H125</f>
        <v>0</v>
      </c>
      <c r="S125" s="132">
        <v>0</v>
      </c>
      <c r="T125" s="133">
        <f>S125*H125</f>
        <v>0</v>
      </c>
      <c r="AR125" s="134" t="s">
        <v>132</v>
      </c>
      <c r="AT125" s="134" t="s">
        <v>136</v>
      </c>
      <c r="AU125" s="134" t="s">
        <v>82</v>
      </c>
      <c r="AY125" s="13" t="s">
        <v>125</v>
      </c>
      <c r="BE125" s="135">
        <f>IF(N125="základní",J125,0)</f>
        <v>0</v>
      </c>
      <c r="BF125" s="135">
        <f>IF(N125="snížená",J125,0)</f>
        <v>0</v>
      </c>
      <c r="BG125" s="135">
        <f>IF(N125="zákl. přenesená",J125,0)</f>
        <v>0</v>
      </c>
      <c r="BH125" s="135">
        <f>IF(N125="sníž. přenesená",J125,0)</f>
        <v>0</v>
      </c>
      <c r="BI125" s="135">
        <f>IF(N125="nulová",J125,0)</f>
        <v>0</v>
      </c>
      <c r="BJ125" s="13" t="s">
        <v>80</v>
      </c>
      <c r="BK125" s="135">
        <f>ROUND(I125*H125,2)</f>
        <v>0</v>
      </c>
      <c r="BL125" s="13" t="s">
        <v>132</v>
      </c>
      <c r="BM125" s="134" t="s">
        <v>905</v>
      </c>
    </row>
    <row r="126" spans="2:65" s="1" customFormat="1" x14ac:dyDescent="0.2">
      <c r="B126" s="25"/>
      <c r="D126" s="136" t="s">
        <v>134</v>
      </c>
      <c r="F126" s="137" t="s">
        <v>904</v>
      </c>
      <c r="L126" s="25"/>
      <c r="M126" s="138"/>
      <c r="T126" s="49"/>
      <c r="AT126" s="13" t="s">
        <v>134</v>
      </c>
      <c r="AU126" s="13" t="s">
        <v>82</v>
      </c>
    </row>
    <row r="127" spans="2:65" s="1" customFormat="1" ht="21.75" customHeight="1" x14ac:dyDescent="0.2">
      <c r="B127" s="25"/>
      <c r="C127" s="124" t="s">
        <v>140</v>
      </c>
      <c r="D127" s="124" t="s">
        <v>128</v>
      </c>
      <c r="E127" s="125" t="s">
        <v>642</v>
      </c>
      <c r="F127" s="126" t="s">
        <v>643</v>
      </c>
      <c r="G127" s="127" t="s">
        <v>131</v>
      </c>
      <c r="H127" s="128">
        <v>2</v>
      </c>
      <c r="I127" s="129"/>
      <c r="J127" s="129">
        <f>ROUND(I127*H127,2)</f>
        <v>0</v>
      </c>
      <c r="K127" s="126" t="s">
        <v>282</v>
      </c>
      <c r="L127" s="25"/>
      <c r="M127" s="130" t="s">
        <v>1</v>
      </c>
      <c r="N127" s="131" t="s">
        <v>37</v>
      </c>
      <c r="O127" s="132">
        <v>0</v>
      </c>
      <c r="P127" s="132">
        <f>O127*H127</f>
        <v>0</v>
      </c>
      <c r="Q127" s="132">
        <v>0</v>
      </c>
      <c r="R127" s="132">
        <f>Q127*H127</f>
        <v>0</v>
      </c>
      <c r="S127" s="132">
        <v>0</v>
      </c>
      <c r="T127" s="133">
        <f>S127*H127</f>
        <v>0</v>
      </c>
      <c r="AR127" s="134" t="s">
        <v>132</v>
      </c>
      <c r="AT127" s="134" t="s">
        <v>128</v>
      </c>
      <c r="AU127" s="134" t="s">
        <v>82</v>
      </c>
      <c r="AY127" s="13" t="s">
        <v>125</v>
      </c>
      <c r="BE127" s="135">
        <f>IF(N127="základní",J127,0)</f>
        <v>0</v>
      </c>
      <c r="BF127" s="135">
        <f>IF(N127="snížená",J127,0)</f>
        <v>0</v>
      </c>
      <c r="BG127" s="135">
        <f>IF(N127="zákl. přenesená",J127,0)</f>
        <v>0</v>
      </c>
      <c r="BH127" s="135">
        <f>IF(N127="sníž. přenesená",J127,0)</f>
        <v>0</v>
      </c>
      <c r="BI127" s="135">
        <f>IF(N127="nulová",J127,0)</f>
        <v>0</v>
      </c>
      <c r="BJ127" s="13" t="s">
        <v>80</v>
      </c>
      <c r="BK127" s="135">
        <f>ROUND(I127*H127,2)</f>
        <v>0</v>
      </c>
      <c r="BL127" s="13" t="s">
        <v>132</v>
      </c>
      <c r="BM127" s="134" t="s">
        <v>906</v>
      </c>
    </row>
    <row r="128" spans="2:65" s="1" customFormat="1" x14ac:dyDescent="0.2">
      <c r="B128" s="25"/>
      <c r="D128" s="136" t="s">
        <v>134</v>
      </c>
      <c r="F128" s="137" t="s">
        <v>643</v>
      </c>
      <c r="L128" s="25"/>
      <c r="M128" s="138"/>
      <c r="T128" s="49"/>
      <c r="AT128" s="13" t="s">
        <v>134</v>
      </c>
      <c r="AU128" s="13" t="s">
        <v>82</v>
      </c>
    </row>
    <row r="129" spans="2:65" s="1" customFormat="1" ht="19.5" x14ac:dyDescent="0.2">
      <c r="B129" s="25"/>
      <c r="D129" s="136" t="s">
        <v>150</v>
      </c>
      <c r="F129" s="148" t="s">
        <v>907</v>
      </c>
      <c r="L129" s="25"/>
      <c r="M129" s="138"/>
      <c r="T129" s="49"/>
      <c r="AT129" s="13" t="s">
        <v>150</v>
      </c>
      <c r="AU129" s="13" t="s">
        <v>82</v>
      </c>
    </row>
    <row r="130" spans="2:65" s="1" customFormat="1" ht="24.2" customHeight="1" x14ac:dyDescent="0.2">
      <c r="B130" s="25"/>
      <c r="C130" s="139" t="s">
        <v>146</v>
      </c>
      <c r="D130" s="139" t="s">
        <v>136</v>
      </c>
      <c r="E130" s="140" t="s">
        <v>646</v>
      </c>
      <c r="F130" s="141" t="s">
        <v>647</v>
      </c>
      <c r="G130" s="142" t="s">
        <v>131</v>
      </c>
      <c r="H130" s="143">
        <v>2</v>
      </c>
      <c r="I130" s="144"/>
      <c r="J130" s="144">
        <f>ROUND(I130*H130,2)</f>
        <v>0</v>
      </c>
      <c r="K130" s="141" t="s">
        <v>282</v>
      </c>
      <c r="L130" s="145"/>
      <c r="M130" s="146" t="s">
        <v>1</v>
      </c>
      <c r="N130" s="147" t="s">
        <v>37</v>
      </c>
      <c r="O130" s="132">
        <v>0</v>
      </c>
      <c r="P130" s="132">
        <f>O130*H130</f>
        <v>0</v>
      </c>
      <c r="Q130" s="132">
        <v>0</v>
      </c>
      <c r="R130" s="132">
        <f>Q130*H130</f>
        <v>0</v>
      </c>
      <c r="S130" s="132">
        <v>0</v>
      </c>
      <c r="T130" s="133">
        <f>S130*H130</f>
        <v>0</v>
      </c>
      <c r="AR130" s="134" t="s">
        <v>132</v>
      </c>
      <c r="AT130" s="134" t="s">
        <v>136</v>
      </c>
      <c r="AU130" s="134" t="s">
        <v>82</v>
      </c>
      <c r="AY130" s="13" t="s">
        <v>125</v>
      </c>
      <c r="BE130" s="135">
        <f>IF(N130="základní",J130,0)</f>
        <v>0</v>
      </c>
      <c r="BF130" s="135">
        <f>IF(N130="snížená",J130,0)</f>
        <v>0</v>
      </c>
      <c r="BG130" s="135">
        <f>IF(N130="zákl. přenesená",J130,0)</f>
        <v>0</v>
      </c>
      <c r="BH130" s="135">
        <f>IF(N130="sníž. přenesená",J130,0)</f>
        <v>0</v>
      </c>
      <c r="BI130" s="135">
        <f>IF(N130="nulová",J130,0)</f>
        <v>0</v>
      </c>
      <c r="BJ130" s="13" t="s">
        <v>80</v>
      </c>
      <c r="BK130" s="135">
        <f>ROUND(I130*H130,2)</f>
        <v>0</v>
      </c>
      <c r="BL130" s="13" t="s">
        <v>132</v>
      </c>
      <c r="BM130" s="134" t="s">
        <v>908</v>
      </c>
    </row>
    <row r="131" spans="2:65" s="1" customFormat="1" x14ac:dyDescent="0.2">
      <c r="B131" s="25"/>
      <c r="D131" s="136" t="s">
        <v>134</v>
      </c>
      <c r="F131" s="137" t="s">
        <v>647</v>
      </c>
      <c r="L131" s="25"/>
      <c r="M131" s="138"/>
      <c r="T131" s="49"/>
      <c r="AT131" s="13" t="s">
        <v>134</v>
      </c>
      <c r="AU131" s="13" t="s">
        <v>82</v>
      </c>
    </row>
    <row r="132" spans="2:65" s="1" customFormat="1" ht="24.2" customHeight="1" x14ac:dyDescent="0.2">
      <c r="B132" s="25"/>
      <c r="C132" s="124" t="s">
        <v>152</v>
      </c>
      <c r="D132" s="124" t="s">
        <v>128</v>
      </c>
      <c r="E132" s="125" t="s">
        <v>189</v>
      </c>
      <c r="F132" s="126" t="s">
        <v>190</v>
      </c>
      <c r="G132" s="127" t="s">
        <v>176</v>
      </c>
      <c r="H132" s="128">
        <v>4</v>
      </c>
      <c r="I132" s="129"/>
      <c r="J132" s="129">
        <f>ROUND(I132*H132,2)</f>
        <v>0</v>
      </c>
      <c r="K132" s="126" t="s">
        <v>282</v>
      </c>
      <c r="L132" s="25"/>
      <c r="M132" s="130" t="s">
        <v>1</v>
      </c>
      <c r="N132" s="131" t="s">
        <v>37</v>
      </c>
      <c r="O132" s="132">
        <v>0</v>
      </c>
      <c r="P132" s="132">
        <f>O132*H132</f>
        <v>0</v>
      </c>
      <c r="Q132" s="132">
        <v>0</v>
      </c>
      <c r="R132" s="132">
        <f>Q132*H132</f>
        <v>0</v>
      </c>
      <c r="S132" s="132">
        <v>0</v>
      </c>
      <c r="T132" s="133">
        <f>S132*H132</f>
        <v>0</v>
      </c>
      <c r="AR132" s="134" t="s">
        <v>132</v>
      </c>
      <c r="AT132" s="134" t="s">
        <v>128</v>
      </c>
      <c r="AU132" s="134" t="s">
        <v>82</v>
      </c>
      <c r="AY132" s="13" t="s">
        <v>125</v>
      </c>
      <c r="BE132" s="135">
        <f>IF(N132="základní",J132,0)</f>
        <v>0</v>
      </c>
      <c r="BF132" s="135">
        <f>IF(N132="snížená",J132,0)</f>
        <v>0</v>
      </c>
      <c r="BG132" s="135">
        <f>IF(N132="zákl. přenesená",J132,0)</f>
        <v>0</v>
      </c>
      <c r="BH132" s="135">
        <f>IF(N132="sníž. přenesená",J132,0)</f>
        <v>0</v>
      </c>
      <c r="BI132" s="135">
        <f>IF(N132="nulová",J132,0)</f>
        <v>0</v>
      </c>
      <c r="BJ132" s="13" t="s">
        <v>80</v>
      </c>
      <c r="BK132" s="135">
        <f>ROUND(I132*H132,2)</f>
        <v>0</v>
      </c>
      <c r="BL132" s="13" t="s">
        <v>132</v>
      </c>
      <c r="BM132" s="134" t="s">
        <v>909</v>
      </c>
    </row>
    <row r="133" spans="2:65" s="1" customFormat="1" ht="29.25" x14ac:dyDescent="0.2">
      <c r="B133" s="25"/>
      <c r="D133" s="136" t="s">
        <v>134</v>
      </c>
      <c r="F133" s="137" t="s">
        <v>192</v>
      </c>
      <c r="L133" s="25"/>
      <c r="M133" s="138"/>
      <c r="T133" s="49"/>
      <c r="AT133" s="13" t="s">
        <v>134</v>
      </c>
      <c r="AU133" s="13" t="s">
        <v>82</v>
      </c>
    </row>
    <row r="134" spans="2:65" s="11" customFormat="1" ht="22.9" customHeight="1" x14ac:dyDescent="0.2">
      <c r="B134" s="113"/>
      <c r="D134" s="114" t="s">
        <v>71</v>
      </c>
      <c r="E134" s="122" t="s">
        <v>910</v>
      </c>
      <c r="F134" s="122" t="s">
        <v>670</v>
      </c>
      <c r="J134" s="123">
        <f>BK134</f>
        <v>0</v>
      </c>
      <c r="L134" s="113"/>
      <c r="M134" s="117"/>
      <c r="P134" s="118">
        <f>SUM(P135:P137)</f>
        <v>0</v>
      </c>
      <c r="R134" s="118">
        <f>SUM(R135:R137)</f>
        <v>0</v>
      </c>
      <c r="T134" s="119">
        <f>SUM(T135:T137)</f>
        <v>0</v>
      </c>
      <c r="AR134" s="114" t="s">
        <v>80</v>
      </c>
      <c r="AT134" s="120" t="s">
        <v>71</v>
      </c>
      <c r="AU134" s="120" t="s">
        <v>80</v>
      </c>
      <c r="AY134" s="114" t="s">
        <v>125</v>
      </c>
      <c r="BK134" s="121">
        <f>SUM(BK135:BK137)</f>
        <v>0</v>
      </c>
    </row>
    <row r="135" spans="2:65" s="1" customFormat="1" ht="24.2" customHeight="1" x14ac:dyDescent="0.2">
      <c r="B135" s="25"/>
      <c r="C135" s="124" t="s">
        <v>156</v>
      </c>
      <c r="D135" s="124" t="s">
        <v>128</v>
      </c>
      <c r="E135" s="125" t="s">
        <v>777</v>
      </c>
      <c r="F135" s="126" t="s">
        <v>778</v>
      </c>
      <c r="G135" s="127" t="s">
        <v>779</v>
      </c>
      <c r="H135" s="128">
        <v>1770</v>
      </c>
      <c r="I135" s="129"/>
      <c r="J135" s="129">
        <f>ROUND(I135*H135,2)</f>
        <v>0</v>
      </c>
      <c r="K135" s="126" t="s">
        <v>282</v>
      </c>
      <c r="L135" s="25"/>
      <c r="M135" s="130" t="s">
        <v>1</v>
      </c>
      <c r="N135" s="131" t="s">
        <v>37</v>
      </c>
      <c r="O135" s="132">
        <v>0</v>
      </c>
      <c r="P135" s="132">
        <f>O135*H135</f>
        <v>0</v>
      </c>
      <c r="Q135" s="132">
        <v>0</v>
      </c>
      <c r="R135" s="132">
        <f>Q135*H135</f>
        <v>0</v>
      </c>
      <c r="S135" s="132">
        <v>0</v>
      </c>
      <c r="T135" s="133">
        <f>S135*H135</f>
        <v>0</v>
      </c>
      <c r="AR135" s="134" t="s">
        <v>132</v>
      </c>
      <c r="AT135" s="134" t="s">
        <v>128</v>
      </c>
      <c r="AU135" s="134" t="s">
        <v>82</v>
      </c>
      <c r="AY135" s="13" t="s">
        <v>125</v>
      </c>
      <c r="BE135" s="135">
        <f>IF(N135="základní",J135,0)</f>
        <v>0</v>
      </c>
      <c r="BF135" s="135">
        <f>IF(N135="snížená",J135,0)</f>
        <v>0</v>
      </c>
      <c r="BG135" s="135">
        <f>IF(N135="zákl. přenesená",J135,0)</f>
        <v>0</v>
      </c>
      <c r="BH135" s="135">
        <f>IF(N135="sníž. přenesená",J135,0)</f>
        <v>0</v>
      </c>
      <c r="BI135" s="135">
        <f>IF(N135="nulová",J135,0)</f>
        <v>0</v>
      </c>
      <c r="BJ135" s="13" t="s">
        <v>80</v>
      </c>
      <c r="BK135" s="135">
        <f>ROUND(I135*H135,2)</f>
        <v>0</v>
      </c>
      <c r="BL135" s="13" t="s">
        <v>132</v>
      </c>
      <c r="BM135" s="134" t="s">
        <v>911</v>
      </c>
    </row>
    <row r="136" spans="2:65" s="1" customFormat="1" ht="29.25" x14ac:dyDescent="0.2">
      <c r="B136" s="25"/>
      <c r="D136" s="136" t="s">
        <v>134</v>
      </c>
      <c r="F136" s="137" t="s">
        <v>781</v>
      </c>
      <c r="L136" s="25"/>
      <c r="M136" s="138"/>
      <c r="T136" s="49"/>
      <c r="AT136" s="13" t="s">
        <v>134</v>
      </c>
      <c r="AU136" s="13" t="s">
        <v>82</v>
      </c>
    </row>
    <row r="137" spans="2:65" s="1" customFormat="1" ht="19.5" x14ac:dyDescent="0.2">
      <c r="B137" s="25"/>
      <c r="D137" s="136" t="s">
        <v>150</v>
      </c>
      <c r="F137" s="148" t="s">
        <v>912</v>
      </c>
      <c r="L137" s="25"/>
      <c r="M137" s="149"/>
      <c r="N137" s="150"/>
      <c r="O137" s="150"/>
      <c r="P137" s="150"/>
      <c r="Q137" s="150"/>
      <c r="R137" s="150"/>
      <c r="S137" s="150"/>
      <c r="T137" s="151"/>
      <c r="AT137" s="13" t="s">
        <v>150</v>
      </c>
      <c r="AU137" s="13" t="s">
        <v>82</v>
      </c>
    </row>
    <row r="138" spans="2:65" s="1" customFormat="1" ht="6.95" customHeight="1" x14ac:dyDescent="0.2">
      <c r="B138" s="37"/>
      <c r="C138" s="38"/>
      <c r="D138" s="38"/>
      <c r="E138" s="38"/>
      <c r="F138" s="38"/>
      <c r="G138" s="38"/>
      <c r="H138" s="38"/>
      <c r="I138" s="38"/>
      <c r="J138" s="38"/>
      <c r="K138" s="38"/>
      <c r="L138" s="25"/>
    </row>
  </sheetData>
  <autoFilter ref="C118:K137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B2:BM213"/>
  <sheetViews>
    <sheetView showGridLines="0" topLeftCell="A197" workbookViewId="0">
      <selection activeCell="Y208" sqref="Y20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3" t="s">
        <v>88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82</v>
      </c>
    </row>
    <row r="4" spans="2:46" ht="24.95" customHeight="1" x14ac:dyDescent="0.2">
      <c r="B4" s="16"/>
      <c r="D4" s="17" t="s">
        <v>95</v>
      </c>
      <c r="L4" s="16"/>
      <c r="M4" s="81" t="s">
        <v>10</v>
      </c>
      <c r="AT4" s="13" t="s">
        <v>4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14</v>
      </c>
      <c r="L6" s="16"/>
    </row>
    <row r="7" spans="2:46" ht="16.5" customHeight="1" x14ac:dyDescent="0.2">
      <c r="B7" s="16"/>
      <c r="E7" s="187" t="str">
        <f>'Rekapitulace stavby'!K6</f>
        <v>Cyklická obnova trakčního vedení v úseku Řehlovice - Úpořiny</v>
      </c>
      <c r="F7" s="188"/>
      <c r="G7" s="188"/>
      <c r="H7" s="188"/>
      <c r="L7" s="16"/>
    </row>
    <row r="8" spans="2:46" s="1" customFormat="1" ht="12" customHeight="1" x14ac:dyDescent="0.2">
      <c r="B8" s="25"/>
      <c r="D8" s="22" t="s">
        <v>96</v>
      </c>
      <c r="L8" s="25"/>
    </row>
    <row r="9" spans="2:46" s="1" customFormat="1" ht="30" customHeight="1" x14ac:dyDescent="0.2">
      <c r="B9" s="25"/>
      <c r="E9" s="177" t="s">
        <v>913</v>
      </c>
      <c r="F9" s="186"/>
      <c r="G9" s="186"/>
      <c r="H9" s="186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customHeight="1" x14ac:dyDescent="0.2">
      <c r="B12" s="25"/>
      <c r="D12" s="22" t="s">
        <v>18</v>
      </c>
      <c r="F12" s="20" t="s">
        <v>19</v>
      </c>
      <c r="I12" s="22" t="s">
        <v>20</v>
      </c>
      <c r="J12" s="45" t="str">
        <f>'Rekapitulace stavby'!AN8</f>
        <v>3. 4. 2025</v>
      </c>
      <c r="L12" s="25"/>
    </row>
    <row r="13" spans="2:46" s="1" customFormat="1" ht="10.9" customHeight="1" x14ac:dyDescent="0.2">
      <c r="B13" s="25"/>
      <c r="L13" s="25"/>
    </row>
    <row r="14" spans="2:46" s="1" customFormat="1" ht="12" customHeight="1" x14ac:dyDescent="0.2">
      <c r="B14" s="25"/>
      <c r="D14" s="22" t="s">
        <v>22</v>
      </c>
      <c r="I14" s="22" t="s">
        <v>23</v>
      </c>
      <c r="J14" s="20" t="str">
        <f>IF('Rekapitulace stavby'!AN10="","",'Rekapitulace stavby'!AN10)</f>
        <v/>
      </c>
      <c r="L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 t="s">
        <v>24</v>
      </c>
      <c r="J15" s="20" t="str">
        <f>IF('Rekapitulace stavby'!AN11="","",'Rekapitulace stavby'!AN11)</f>
        <v/>
      </c>
      <c r="L15" s="25"/>
    </row>
    <row r="16" spans="2:46" s="1" customFormat="1" ht="6.95" customHeight="1" x14ac:dyDescent="0.2">
      <c r="B16" s="25"/>
      <c r="L16" s="25"/>
    </row>
    <row r="17" spans="2:12" s="1" customFormat="1" ht="12" customHeight="1" x14ac:dyDescent="0.2">
      <c r="B17" s="25"/>
      <c r="D17" s="22" t="s">
        <v>25</v>
      </c>
      <c r="I17" s="22" t="s">
        <v>23</v>
      </c>
      <c r="J17" s="20" t="str">
        <f>'Rekapitulace stavby'!AN13</f>
        <v/>
      </c>
      <c r="L17" s="25"/>
    </row>
    <row r="18" spans="2:12" s="1" customFormat="1" ht="18" customHeight="1" x14ac:dyDescent="0.2">
      <c r="B18" s="25"/>
      <c r="E18" s="161" t="str">
        <f>'Rekapitulace stavby'!E14</f>
        <v xml:space="preserve"> </v>
      </c>
      <c r="F18" s="161"/>
      <c r="G18" s="161"/>
      <c r="H18" s="161"/>
      <c r="I18" s="22" t="s">
        <v>24</v>
      </c>
      <c r="J18" s="20" t="str">
        <f>'Rekapitulace stavby'!AN14</f>
        <v/>
      </c>
      <c r="L18" s="25"/>
    </row>
    <row r="19" spans="2:12" s="1" customFormat="1" ht="6.95" customHeight="1" x14ac:dyDescent="0.2">
      <c r="B19" s="25"/>
      <c r="L19" s="25"/>
    </row>
    <row r="20" spans="2:12" s="1" customFormat="1" ht="12" customHeight="1" x14ac:dyDescent="0.2">
      <c r="B20" s="25"/>
      <c r="D20" s="22" t="s">
        <v>26</v>
      </c>
      <c r="I20" s="22" t="s">
        <v>23</v>
      </c>
      <c r="J20" s="20" t="str">
        <f>IF('Rekapitulace stavby'!AN16="","",'Rekapitulace stavby'!AN16)</f>
        <v/>
      </c>
      <c r="L20" s="25"/>
    </row>
    <row r="21" spans="2:12" s="1" customFormat="1" ht="18" customHeight="1" x14ac:dyDescent="0.2">
      <c r="B21" s="25"/>
      <c r="E21" s="20" t="str">
        <f>IF('Rekapitulace stavby'!E17="","",'Rekapitulace stavby'!E17)</f>
        <v>Ing.Pavel Haušild</v>
      </c>
      <c r="I21" s="22" t="s">
        <v>24</v>
      </c>
      <c r="J21" s="20" t="str">
        <f>IF('Rekapitulace stavby'!AN17="","",'Rekapitulace stavby'!AN17)</f>
        <v/>
      </c>
      <c r="L21" s="25"/>
    </row>
    <row r="22" spans="2:12" s="1" customFormat="1" ht="6.95" customHeight="1" x14ac:dyDescent="0.2">
      <c r="B22" s="25"/>
      <c r="L22" s="25"/>
    </row>
    <row r="23" spans="2:12" s="1" customFormat="1" ht="12" customHeight="1" x14ac:dyDescent="0.2">
      <c r="B23" s="25"/>
      <c r="D23" s="22" t="s">
        <v>29</v>
      </c>
      <c r="I23" s="22" t="s">
        <v>23</v>
      </c>
      <c r="J23" s="20" t="str">
        <f>IF('Rekapitulace stavby'!AN19="","",'Rekapitulace stavby'!AN19)</f>
        <v/>
      </c>
      <c r="L23" s="25"/>
    </row>
    <row r="24" spans="2:12" s="1" customFormat="1" ht="18" customHeight="1" x14ac:dyDescent="0.2">
      <c r="B24" s="25"/>
      <c r="E24" s="20" t="str">
        <f>IF('Rekapitulace stavby'!E20="","",'Rekapitulace stavby'!E20)</f>
        <v>SUDOP Praha a.s.</v>
      </c>
      <c r="I24" s="22" t="s">
        <v>24</v>
      </c>
      <c r="J24" s="20" t="str">
        <f>IF('Rekapitulace stavby'!AN20="","",'Rekapitulace stavby'!AN20)</f>
        <v/>
      </c>
      <c r="L24" s="25"/>
    </row>
    <row r="25" spans="2:12" s="1" customFormat="1" ht="6.95" customHeight="1" x14ac:dyDescent="0.2">
      <c r="B25" s="25"/>
      <c r="L25" s="25"/>
    </row>
    <row r="26" spans="2:12" s="1" customFormat="1" ht="12" customHeight="1" x14ac:dyDescent="0.2">
      <c r="B26" s="25"/>
      <c r="D26" s="22" t="s">
        <v>31</v>
      </c>
      <c r="L26" s="25"/>
    </row>
    <row r="27" spans="2:12" s="7" customFormat="1" ht="16.5" customHeight="1" x14ac:dyDescent="0.2">
      <c r="B27" s="82"/>
      <c r="E27" s="163" t="s">
        <v>1</v>
      </c>
      <c r="F27" s="163"/>
      <c r="G27" s="163"/>
      <c r="H27" s="163"/>
      <c r="L27" s="82"/>
    </row>
    <row r="28" spans="2:12" s="1" customFormat="1" ht="6.95" customHeight="1" x14ac:dyDescent="0.2">
      <c r="B28" s="25"/>
      <c r="L28" s="25"/>
    </row>
    <row r="29" spans="2:12" s="1" customFormat="1" ht="6.95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 x14ac:dyDescent="0.2">
      <c r="B30" s="25"/>
      <c r="D30" s="83" t="s">
        <v>32</v>
      </c>
      <c r="J30" s="59">
        <f>ROUND(J121, 2)</f>
        <v>0</v>
      </c>
      <c r="L30" s="25"/>
    </row>
    <row r="31" spans="2:12" s="1" customFormat="1" ht="6.95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 x14ac:dyDescent="0.2">
      <c r="B32" s="25"/>
      <c r="F32" s="28" t="s">
        <v>34</v>
      </c>
      <c r="I32" s="28" t="s">
        <v>33</v>
      </c>
      <c r="J32" s="28" t="s">
        <v>35</v>
      </c>
      <c r="L32" s="25"/>
    </row>
    <row r="33" spans="2:12" s="1" customFormat="1" ht="14.45" customHeight="1" x14ac:dyDescent="0.2">
      <c r="B33" s="25"/>
      <c r="D33" s="48" t="s">
        <v>36</v>
      </c>
      <c r="E33" s="22" t="s">
        <v>37</v>
      </c>
      <c r="F33" s="84">
        <f>ROUND((SUM(BE121:BE212)),  2)</f>
        <v>0</v>
      </c>
      <c r="I33" s="85">
        <v>0.21</v>
      </c>
      <c r="J33" s="84">
        <f>ROUND(((SUM(BE121:BE212))*I33),  2)</f>
        <v>0</v>
      </c>
      <c r="L33" s="25"/>
    </row>
    <row r="34" spans="2:12" s="1" customFormat="1" ht="14.45" customHeight="1" x14ac:dyDescent="0.2">
      <c r="B34" s="25"/>
      <c r="E34" s="22" t="s">
        <v>38</v>
      </c>
      <c r="F34" s="84">
        <f>ROUND((SUM(BF121:BF212)),  2)</f>
        <v>0</v>
      </c>
      <c r="I34" s="85">
        <v>0.12</v>
      </c>
      <c r="J34" s="84">
        <f>ROUND(((SUM(BF121:BF212))*I34),  2)</f>
        <v>0</v>
      </c>
      <c r="L34" s="25"/>
    </row>
    <row r="35" spans="2:12" s="1" customFormat="1" ht="14.45" hidden="1" customHeight="1" x14ac:dyDescent="0.2">
      <c r="B35" s="25"/>
      <c r="E35" s="22" t="s">
        <v>39</v>
      </c>
      <c r="F35" s="84">
        <f>ROUND((SUM(BG121:BG212)),  2)</f>
        <v>0</v>
      </c>
      <c r="I35" s="85">
        <v>0.21</v>
      </c>
      <c r="J35" s="84">
        <f>0</f>
        <v>0</v>
      </c>
      <c r="L35" s="25"/>
    </row>
    <row r="36" spans="2:12" s="1" customFormat="1" ht="14.45" hidden="1" customHeight="1" x14ac:dyDescent="0.2">
      <c r="B36" s="25"/>
      <c r="E36" s="22" t="s">
        <v>40</v>
      </c>
      <c r="F36" s="84">
        <f>ROUND((SUM(BH121:BH212)),  2)</f>
        <v>0</v>
      </c>
      <c r="I36" s="85">
        <v>0.12</v>
      </c>
      <c r="J36" s="84">
        <f>0</f>
        <v>0</v>
      </c>
      <c r="L36" s="25"/>
    </row>
    <row r="37" spans="2:12" s="1" customFormat="1" ht="14.45" hidden="1" customHeight="1" x14ac:dyDescent="0.2">
      <c r="B37" s="25"/>
      <c r="E37" s="22" t="s">
        <v>41</v>
      </c>
      <c r="F37" s="84">
        <f>ROUND((SUM(BI121:BI212)),  2)</f>
        <v>0</v>
      </c>
      <c r="I37" s="85">
        <v>0</v>
      </c>
      <c r="J37" s="84">
        <f>0</f>
        <v>0</v>
      </c>
      <c r="L37" s="25"/>
    </row>
    <row r="38" spans="2:12" s="1" customFormat="1" ht="6.95" customHeight="1" x14ac:dyDescent="0.2">
      <c r="B38" s="25"/>
      <c r="L38" s="25"/>
    </row>
    <row r="39" spans="2:12" s="1" customFormat="1" ht="25.35" customHeight="1" x14ac:dyDescent="0.2">
      <c r="B39" s="25"/>
      <c r="C39" s="86"/>
      <c r="D39" s="87" t="s">
        <v>42</v>
      </c>
      <c r="E39" s="50"/>
      <c r="F39" s="50"/>
      <c r="G39" s="88" t="s">
        <v>43</v>
      </c>
      <c r="H39" s="89" t="s">
        <v>44</v>
      </c>
      <c r="I39" s="50"/>
      <c r="J39" s="90">
        <f>SUM(J30:J37)</f>
        <v>0</v>
      </c>
      <c r="K39" s="91"/>
      <c r="L39" s="25"/>
    </row>
    <row r="40" spans="2:12" s="1" customFormat="1" ht="14.45" customHeight="1" x14ac:dyDescent="0.2">
      <c r="B40" s="25"/>
      <c r="L40" s="25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5"/>
      <c r="D50" s="34" t="s">
        <v>45</v>
      </c>
      <c r="E50" s="35"/>
      <c r="F50" s="35"/>
      <c r="G50" s="34" t="s">
        <v>46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5"/>
      <c r="D61" s="36" t="s">
        <v>47</v>
      </c>
      <c r="E61" s="27"/>
      <c r="F61" s="92" t="s">
        <v>48</v>
      </c>
      <c r="G61" s="36" t="s">
        <v>47</v>
      </c>
      <c r="H61" s="27"/>
      <c r="I61" s="27"/>
      <c r="J61" s="93" t="s">
        <v>48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5"/>
      <c r="D65" s="34" t="s">
        <v>49</v>
      </c>
      <c r="E65" s="35"/>
      <c r="F65" s="35"/>
      <c r="G65" s="34" t="s">
        <v>50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5"/>
      <c r="D76" s="36" t="s">
        <v>47</v>
      </c>
      <c r="E76" s="27"/>
      <c r="F76" s="92" t="s">
        <v>48</v>
      </c>
      <c r="G76" s="36" t="s">
        <v>47</v>
      </c>
      <c r="H76" s="27"/>
      <c r="I76" s="27"/>
      <c r="J76" s="93" t="s">
        <v>48</v>
      </c>
      <c r="K76" s="27"/>
      <c r="L76" s="25"/>
    </row>
    <row r="77" spans="2:12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 x14ac:dyDescent="0.2">
      <c r="B82" s="25"/>
      <c r="C82" s="17" t="s">
        <v>98</v>
      </c>
      <c r="L82" s="25"/>
    </row>
    <row r="83" spans="2:47" s="1" customFormat="1" ht="6.95" customHeight="1" x14ac:dyDescent="0.2">
      <c r="B83" s="25"/>
      <c r="L83" s="25"/>
    </row>
    <row r="84" spans="2:47" s="1" customFormat="1" ht="12" customHeight="1" x14ac:dyDescent="0.2">
      <c r="B84" s="25"/>
      <c r="C84" s="22" t="s">
        <v>14</v>
      </c>
      <c r="L84" s="25"/>
    </row>
    <row r="85" spans="2:47" s="1" customFormat="1" ht="16.5" customHeight="1" x14ac:dyDescent="0.2">
      <c r="B85" s="25"/>
      <c r="E85" s="187" t="str">
        <f>E7</f>
        <v>Cyklická obnova trakčního vedení v úseku Řehlovice - Úpořiny</v>
      </c>
      <c r="F85" s="188"/>
      <c r="G85" s="188"/>
      <c r="H85" s="188"/>
      <c r="L85" s="25"/>
    </row>
    <row r="86" spans="2:47" s="1" customFormat="1" ht="12" customHeight="1" x14ac:dyDescent="0.2">
      <c r="B86" s="25"/>
      <c r="C86" s="22" t="s">
        <v>96</v>
      </c>
      <c r="L86" s="25"/>
    </row>
    <row r="87" spans="2:47" s="1" customFormat="1" ht="30" customHeight="1" x14ac:dyDescent="0.2">
      <c r="B87" s="25"/>
      <c r="E87" s="177" t="str">
        <f>E9</f>
        <v>SO 01-32-01 - Oprava silnoproudých rozvodů Řehlovice - Úpořiny</v>
      </c>
      <c r="F87" s="186"/>
      <c r="G87" s="186"/>
      <c r="H87" s="186"/>
      <c r="L87" s="25"/>
    </row>
    <row r="88" spans="2:47" s="1" customFormat="1" ht="6.95" customHeight="1" x14ac:dyDescent="0.2">
      <c r="B88" s="25"/>
      <c r="L88" s="25"/>
    </row>
    <row r="89" spans="2:47" s="1" customFormat="1" ht="12" customHeight="1" x14ac:dyDescent="0.2">
      <c r="B89" s="25"/>
      <c r="C89" s="22" t="s">
        <v>18</v>
      </c>
      <c r="F89" s="20" t="str">
        <f>F12</f>
        <v xml:space="preserve"> </v>
      </c>
      <c r="I89" s="22" t="s">
        <v>20</v>
      </c>
      <c r="J89" s="45" t="str">
        <f>IF(J12="","",J12)</f>
        <v>3. 4. 2025</v>
      </c>
      <c r="L89" s="25"/>
    </row>
    <row r="90" spans="2:47" s="1" customFormat="1" ht="6.95" customHeight="1" x14ac:dyDescent="0.2">
      <c r="B90" s="25"/>
      <c r="L90" s="25"/>
    </row>
    <row r="91" spans="2:47" s="1" customFormat="1" ht="15.2" customHeight="1" x14ac:dyDescent="0.2">
      <c r="B91" s="25"/>
      <c r="C91" s="22" t="s">
        <v>22</v>
      </c>
      <c r="F91" s="20" t="str">
        <f>E15</f>
        <v xml:space="preserve"> </v>
      </c>
      <c r="I91" s="22" t="s">
        <v>26</v>
      </c>
      <c r="J91" s="23" t="str">
        <f>E21</f>
        <v>Ing.Pavel Haušild</v>
      </c>
      <c r="L91" s="25"/>
    </row>
    <row r="92" spans="2:47" s="1" customFormat="1" ht="15.2" customHeight="1" x14ac:dyDescent="0.2">
      <c r="B92" s="25"/>
      <c r="C92" s="22" t="s">
        <v>25</v>
      </c>
      <c r="F92" s="20" t="str">
        <f>IF(E18="","",E18)</f>
        <v xml:space="preserve"> </v>
      </c>
      <c r="I92" s="22" t="s">
        <v>29</v>
      </c>
      <c r="J92" s="23" t="str">
        <f>E24</f>
        <v>SUDOP Praha a.s.</v>
      </c>
      <c r="L92" s="25"/>
    </row>
    <row r="93" spans="2:47" s="1" customFormat="1" ht="10.35" customHeight="1" x14ac:dyDescent="0.2">
      <c r="B93" s="25"/>
      <c r="L93" s="25"/>
    </row>
    <row r="94" spans="2:47" s="1" customFormat="1" ht="29.25" customHeight="1" x14ac:dyDescent="0.2">
      <c r="B94" s="25"/>
      <c r="C94" s="94" t="s">
        <v>99</v>
      </c>
      <c r="D94" s="86"/>
      <c r="E94" s="86"/>
      <c r="F94" s="86"/>
      <c r="G94" s="86"/>
      <c r="H94" s="86"/>
      <c r="I94" s="86"/>
      <c r="J94" s="95" t="s">
        <v>100</v>
      </c>
      <c r="K94" s="86"/>
      <c r="L94" s="25"/>
    </row>
    <row r="95" spans="2:47" s="1" customFormat="1" ht="10.35" customHeight="1" x14ac:dyDescent="0.2">
      <c r="B95" s="25"/>
      <c r="L95" s="25"/>
    </row>
    <row r="96" spans="2:47" s="1" customFormat="1" ht="22.9" customHeight="1" x14ac:dyDescent="0.2">
      <c r="B96" s="25"/>
      <c r="C96" s="96" t="s">
        <v>101</v>
      </c>
      <c r="J96" s="59">
        <f>J121</f>
        <v>0</v>
      </c>
      <c r="L96" s="25"/>
      <c r="AU96" s="13" t="s">
        <v>102</v>
      </c>
    </row>
    <row r="97" spans="2:12" s="8" customFormat="1" ht="24.95" customHeight="1" x14ac:dyDescent="0.2">
      <c r="B97" s="97"/>
      <c r="D97" s="98" t="s">
        <v>103</v>
      </c>
      <c r="E97" s="99"/>
      <c r="F97" s="99"/>
      <c r="G97" s="99"/>
      <c r="H97" s="99"/>
      <c r="I97" s="99"/>
      <c r="J97" s="100">
        <f>J122</f>
        <v>0</v>
      </c>
      <c r="L97" s="97"/>
    </row>
    <row r="98" spans="2:12" s="9" customFormat="1" ht="19.899999999999999" customHeight="1" x14ac:dyDescent="0.2">
      <c r="B98" s="101"/>
      <c r="D98" s="102" t="s">
        <v>914</v>
      </c>
      <c r="E98" s="103"/>
      <c r="F98" s="103"/>
      <c r="G98" s="103"/>
      <c r="H98" s="103"/>
      <c r="I98" s="103"/>
      <c r="J98" s="104">
        <f>J123</f>
        <v>0</v>
      </c>
      <c r="L98" s="101"/>
    </row>
    <row r="99" spans="2:12" s="9" customFormat="1" ht="14.85" customHeight="1" x14ac:dyDescent="0.2">
      <c r="B99" s="101"/>
      <c r="D99" s="102" t="s">
        <v>915</v>
      </c>
      <c r="E99" s="103"/>
      <c r="F99" s="103"/>
      <c r="G99" s="103"/>
      <c r="H99" s="103"/>
      <c r="I99" s="103"/>
      <c r="J99" s="104">
        <f>J159</f>
        <v>0</v>
      </c>
      <c r="L99" s="101"/>
    </row>
    <row r="100" spans="2:12" s="9" customFormat="1" ht="14.85" customHeight="1" x14ac:dyDescent="0.2">
      <c r="B100" s="101"/>
      <c r="D100" s="102" t="s">
        <v>916</v>
      </c>
      <c r="E100" s="103"/>
      <c r="F100" s="103"/>
      <c r="G100" s="103"/>
      <c r="H100" s="103"/>
      <c r="I100" s="103"/>
      <c r="J100" s="104">
        <f>J176</f>
        <v>0</v>
      </c>
      <c r="L100" s="101"/>
    </row>
    <row r="101" spans="2:12" s="8" customFormat="1" ht="24.95" customHeight="1" x14ac:dyDescent="0.2">
      <c r="B101" s="97"/>
      <c r="D101" s="98" t="s">
        <v>110</v>
      </c>
      <c r="E101" s="99"/>
      <c r="F101" s="99"/>
      <c r="G101" s="99"/>
      <c r="H101" s="99"/>
      <c r="I101" s="99"/>
      <c r="J101" s="100">
        <f>J189</f>
        <v>0</v>
      </c>
      <c r="L101" s="97"/>
    </row>
    <row r="102" spans="2:12" s="1" customFormat="1" ht="21.75" customHeight="1" x14ac:dyDescent="0.2">
      <c r="B102" s="25"/>
      <c r="L102" s="25"/>
    </row>
    <row r="103" spans="2:12" s="1" customFormat="1" ht="6.95" customHeight="1" x14ac:dyDescent="0.2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25"/>
    </row>
    <row r="107" spans="2:12" s="1" customFormat="1" ht="6.95" customHeight="1" x14ac:dyDescent="0.2"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25"/>
    </row>
    <row r="108" spans="2:12" s="1" customFormat="1" ht="24.95" customHeight="1" x14ac:dyDescent="0.2">
      <c r="B108" s="25"/>
      <c r="C108" s="17" t="s">
        <v>111</v>
      </c>
      <c r="L108" s="25"/>
    </row>
    <row r="109" spans="2:12" s="1" customFormat="1" ht="6.95" customHeight="1" x14ac:dyDescent="0.2">
      <c r="B109" s="25"/>
      <c r="L109" s="25"/>
    </row>
    <row r="110" spans="2:12" s="1" customFormat="1" ht="12" customHeight="1" x14ac:dyDescent="0.2">
      <c r="B110" s="25"/>
      <c r="C110" s="22" t="s">
        <v>14</v>
      </c>
      <c r="L110" s="25"/>
    </row>
    <row r="111" spans="2:12" s="1" customFormat="1" ht="16.5" customHeight="1" x14ac:dyDescent="0.2">
      <c r="B111" s="25"/>
      <c r="E111" s="187" t="str">
        <f>E7</f>
        <v>Cyklická obnova trakčního vedení v úseku Řehlovice - Úpořiny</v>
      </c>
      <c r="F111" s="188"/>
      <c r="G111" s="188"/>
      <c r="H111" s="188"/>
      <c r="L111" s="25"/>
    </row>
    <row r="112" spans="2:12" s="1" customFormat="1" ht="12" customHeight="1" x14ac:dyDescent="0.2">
      <c r="B112" s="25"/>
      <c r="C112" s="22" t="s">
        <v>96</v>
      </c>
      <c r="L112" s="25"/>
    </row>
    <row r="113" spans="2:65" s="1" customFormat="1" ht="30" customHeight="1" x14ac:dyDescent="0.2">
      <c r="B113" s="25"/>
      <c r="E113" s="177" t="str">
        <f>E9</f>
        <v>SO 01-32-01 - Oprava silnoproudých rozvodů Řehlovice - Úpořiny</v>
      </c>
      <c r="F113" s="186"/>
      <c r="G113" s="186"/>
      <c r="H113" s="186"/>
      <c r="L113" s="25"/>
    </row>
    <row r="114" spans="2:65" s="1" customFormat="1" ht="6.95" customHeight="1" x14ac:dyDescent="0.2">
      <c r="B114" s="25"/>
      <c r="L114" s="25"/>
    </row>
    <row r="115" spans="2:65" s="1" customFormat="1" ht="12" customHeight="1" x14ac:dyDescent="0.2">
      <c r="B115" s="25"/>
      <c r="C115" s="22" t="s">
        <v>18</v>
      </c>
      <c r="F115" s="20" t="str">
        <f>F12</f>
        <v xml:space="preserve"> </v>
      </c>
      <c r="I115" s="22" t="s">
        <v>20</v>
      </c>
      <c r="J115" s="45" t="str">
        <f>IF(J12="","",J12)</f>
        <v>3. 4. 2025</v>
      </c>
      <c r="L115" s="25"/>
    </row>
    <row r="116" spans="2:65" s="1" customFormat="1" ht="6.95" customHeight="1" x14ac:dyDescent="0.2">
      <c r="B116" s="25"/>
      <c r="L116" s="25"/>
    </row>
    <row r="117" spans="2:65" s="1" customFormat="1" ht="15.2" customHeight="1" x14ac:dyDescent="0.2">
      <c r="B117" s="25"/>
      <c r="C117" s="22" t="s">
        <v>22</v>
      </c>
      <c r="F117" s="20" t="str">
        <f>E15</f>
        <v xml:space="preserve"> </v>
      </c>
      <c r="I117" s="22" t="s">
        <v>26</v>
      </c>
      <c r="J117" s="23" t="str">
        <f>E21</f>
        <v>Ing.Pavel Haušild</v>
      </c>
      <c r="L117" s="25"/>
    </row>
    <row r="118" spans="2:65" s="1" customFormat="1" ht="15.2" customHeight="1" x14ac:dyDescent="0.2">
      <c r="B118" s="25"/>
      <c r="C118" s="22" t="s">
        <v>25</v>
      </c>
      <c r="F118" s="20" t="str">
        <f>IF(E18="","",E18)</f>
        <v xml:space="preserve"> </v>
      </c>
      <c r="I118" s="22" t="s">
        <v>29</v>
      </c>
      <c r="J118" s="23" t="str">
        <f>E24</f>
        <v>SUDOP Praha a.s.</v>
      </c>
      <c r="L118" s="25"/>
    </row>
    <row r="119" spans="2:65" s="1" customFormat="1" ht="10.35" customHeight="1" x14ac:dyDescent="0.2">
      <c r="B119" s="25"/>
      <c r="L119" s="25"/>
    </row>
    <row r="120" spans="2:65" s="10" customFormat="1" ht="29.25" customHeight="1" x14ac:dyDescent="0.2">
      <c r="B120" s="105"/>
      <c r="C120" s="106" t="s">
        <v>112</v>
      </c>
      <c r="D120" s="107" t="s">
        <v>57</v>
      </c>
      <c r="E120" s="107" t="s">
        <v>53</v>
      </c>
      <c r="F120" s="107" t="s">
        <v>54</v>
      </c>
      <c r="G120" s="107" t="s">
        <v>113</v>
      </c>
      <c r="H120" s="107" t="s">
        <v>114</v>
      </c>
      <c r="I120" s="107" t="s">
        <v>115</v>
      </c>
      <c r="J120" s="107" t="s">
        <v>100</v>
      </c>
      <c r="K120" s="108" t="s">
        <v>116</v>
      </c>
      <c r="L120" s="105"/>
      <c r="M120" s="52" t="s">
        <v>1</v>
      </c>
      <c r="N120" s="53" t="s">
        <v>36</v>
      </c>
      <c r="O120" s="53" t="s">
        <v>117</v>
      </c>
      <c r="P120" s="53" t="s">
        <v>118</v>
      </c>
      <c r="Q120" s="53" t="s">
        <v>119</v>
      </c>
      <c r="R120" s="53" t="s">
        <v>120</v>
      </c>
      <c r="S120" s="53" t="s">
        <v>121</v>
      </c>
      <c r="T120" s="54" t="s">
        <v>122</v>
      </c>
    </row>
    <row r="121" spans="2:65" s="1" customFormat="1" ht="22.9" customHeight="1" x14ac:dyDescent="0.25">
      <c r="B121" s="25"/>
      <c r="C121" s="57" t="s">
        <v>123</v>
      </c>
      <c r="J121" s="109">
        <f>BK121</f>
        <v>0</v>
      </c>
      <c r="L121" s="25"/>
      <c r="M121" s="55"/>
      <c r="N121" s="46"/>
      <c r="O121" s="46"/>
      <c r="P121" s="110">
        <f>P122+P189</f>
        <v>17.744</v>
      </c>
      <c r="Q121" s="46"/>
      <c r="R121" s="110">
        <f>R122+R189</f>
        <v>5.1200000000000002E-2</v>
      </c>
      <c r="S121" s="46"/>
      <c r="T121" s="111">
        <f>T122+T189</f>
        <v>0</v>
      </c>
      <c r="AT121" s="13" t="s">
        <v>71</v>
      </c>
      <c r="AU121" s="13" t="s">
        <v>102</v>
      </c>
      <c r="BK121" s="112">
        <f>BK122+BK189</f>
        <v>0</v>
      </c>
    </row>
    <row r="122" spans="2:65" s="11" customFormat="1" ht="25.9" customHeight="1" x14ac:dyDescent="0.2">
      <c r="B122" s="113"/>
      <c r="D122" s="114" t="s">
        <v>71</v>
      </c>
      <c r="E122" s="115" t="s">
        <v>124</v>
      </c>
      <c r="F122" s="115" t="s">
        <v>124</v>
      </c>
      <c r="J122" s="116">
        <f>BK122</f>
        <v>0</v>
      </c>
      <c r="L122" s="113"/>
      <c r="M122" s="117"/>
      <c r="P122" s="118">
        <f>P123</f>
        <v>17.744</v>
      </c>
      <c r="R122" s="118">
        <f>R123</f>
        <v>5.1200000000000002E-2</v>
      </c>
      <c r="T122" s="119">
        <f>T123</f>
        <v>0</v>
      </c>
      <c r="AR122" s="114" t="s">
        <v>80</v>
      </c>
      <c r="AT122" s="120" t="s">
        <v>71</v>
      </c>
      <c r="AU122" s="120" t="s">
        <v>72</v>
      </c>
      <c r="AY122" s="114" t="s">
        <v>125</v>
      </c>
      <c r="BK122" s="121">
        <f>BK123</f>
        <v>0</v>
      </c>
    </row>
    <row r="123" spans="2:65" s="11" customFormat="1" ht="22.9" customHeight="1" x14ac:dyDescent="0.2">
      <c r="B123" s="113"/>
      <c r="D123" s="114" t="s">
        <v>71</v>
      </c>
      <c r="E123" s="122" t="s">
        <v>917</v>
      </c>
      <c r="F123" s="122" t="s">
        <v>918</v>
      </c>
      <c r="J123" s="123">
        <f>BK123</f>
        <v>0</v>
      </c>
      <c r="L123" s="113"/>
      <c r="M123" s="117"/>
      <c r="P123" s="118">
        <f>P124+SUM(P125:P159)+P176</f>
        <v>17.744</v>
      </c>
      <c r="R123" s="118">
        <f>R124+SUM(R125:R159)+R176</f>
        <v>5.1200000000000002E-2</v>
      </c>
      <c r="T123" s="119">
        <f>T124+SUM(T125:T159)+T176</f>
        <v>0</v>
      </c>
      <c r="AR123" s="114" t="s">
        <v>80</v>
      </c>
      <c r="AT123" s="120" t="s">
        <v>71</v>
      </c>
      <c r="AU123" s="120" t="s">
        <v>80</v>
      </c>
      <c r="AY123" s="114" t="s">
        <v>125</v>
      </c>
      <c r="BK123" s="121">
        <f>BK124+SUM(BK125:BK159)+BK176</f>
        <v>0</v>
      </c>
    </row>
    <row r="124" spans="2:65" s="1" customFormat="1" ht="16.5" customHeight="1" x14ac:dyDescent="0.2">
      <c r="B124" s="25"/>
      <c r="C124" s="124" t="s">
        <v>80</v>
      </c>
      <c r="D124" s="124" t="s">
        <v>128</v>
      </c>
      <c r="E124" s="125" t="s">
        <v>919</v>
      </c>
      <c r="F124" s="126" t="s">
        <v>920</v>
      </c>
      <c r="G124" s="127" t="s">
        <v>252</v>
      </c>
      <c r="H124" s="128">
        <v>78</v>
      </c>
      <c r="I124" s="129"/>
      <c r="J124" s="129">
        <f>ROUND(I124*H124,2)</f>
        <v>0</v>
      </c>
      <c r="K124" s="126" t="s">
        <v>282</v>
      </c>
      <c r="L124" s="25"/>
      <c r="M124" s="130" t="s">
        <v>1</v>
      </c>
      <c r="N124" s="131" t="s">
        <v>37</v>
      </c>
      <c r="O124" s="132">
        <v>0</v>
      </c>
      <c r="P124" s="132">
        <f>O124*H124</f>
        <v>0</v>
      </c>
      <c r="Q124" s="132">
        <v>0</v>
      </c>
      <c r="R124" s="132">
        <f>Q124*H124</f>
        <v>0</v>
      </c>
      <c r="S124" s="132">
        <v>0</v>
      </c>
      <c r="T124" s="133">
        <f>S124*H124</f>
        <v>0</v>
      </c>
      <c r="AR124" s="134" t="s">
        <v>132</v>
      </c>
      <c r="AT124" s="134" t="s">
        <v>128</v>
      </c>
      <c r="AU124" s="134" t="s">
        <v>82</v>
      </c>
      <c r="AY124" s="13" t="s">
        <v>125</v>
      </c>
      <c r="BE124" s="135">
        <f>IF(N124="základní",J124,0)</f>
        <v>0</v>
      </c>
      <c r="BF124" s="135">
        <f>IF(N124="snížená",J124,0)</f>
        <v>0</v>
      </c>
      <c r="BG124" s="135">
        <f>IF(N124="zákl. přenesená",J124,0)</f>
        <v>0</v>
      </c>
      <c r="BH124" s="135">
        <f>IF(N124="sníž. přenesená",J124,0)</f>
        <v>0</v>
      </c>
      <c r="BI124" s="135">
        <f>IF(N124="nulová",J124,0)</f>
        <v>0</v>
      </c>
      <c r="BJ124" s="13" t="s">
        <v>80</v>
      </c>
      <c r="BK124" s="135">
        <f>ROUND(I124*H124,2)</f>
        <v>0</v>
      </c>
      <c r="BL124" s="13" t="s">
        <v>132</v>
      </c>
      <c r="BM124" s="134" t="s">
        <v>921</v>
      </c>
    </row>
    <row r="125" spans="2:65" s="1" customFormat="1" ht="19.5" x14ac:dyDescent="0.2">
      <c r="B125" s="25"/>
      <c r="D125" s="136" t="s">
        <v>134</v>
      </c>
      <c r="F125" s="137" t="s">
        <v>922</v>
      </c>
      <c r="L125" s="25"/>
      <c r="M125" s="138"/>
      <c r="T125" s="49"/>
      <c r="AT125" s="13" t="s">
        <v>134</v>
      </c>
      <c r="AU125" s="13" t="s">
        <v>82</v>
      </c>
    </row>
    <row r="126" spans="2:65" s="1" customFormat="1" ht="19.5" x14ac:dyDescent="0.2">
      <c r="B126" s="25"/>
      <c r="D126" s="136" t="s">
        <v>150</v>
      </c>
      <c r="F126" s="148" t="s">
        <v>923</v>
      </c>
      <c r="L126" s="25"/>
      <c r="M126" s="138"/>
      <c r="T126" s="49"/>
      <c r="AT126" s="13" t="s">
        <v>150</v>
      </c>
      <c r="AU126" s="13" t="s">
        <v>82</v>
      </c>
    </row>
    <row r="127" spans="2:65" s="1" customFormat="1" ht="24.2" customHeight="1" x14ac:dyDescent="0.2">
      <c r="B127" s="25"/>
      <c r="C127" s="139" t="s">
        <v>82</v>
      </c>
      <c r="D127" s="139" t="s">
        <v>136</v>
      </c>
      <c r="E127" s="140" t="s">
        <v>924</v>
      </c>
      <c r="F127" s="141" t="s">
        <v>925</v>
      </c>
      <c r="G127" s="142" t="s">
        <v>252</v>
      </c>
      <c r="H127" s="143">
        <v>78</v>
      </c>
      <c r="I127" s="144"/>
      <c r="J127" s="144">
        <f>ROUND(I127*H127,2)</f>
        <v>0</v>
      </c>
      <c r="K127" s="141" t="s">
        <v>282</v>
      </c>
      <c r="L127" s="145"/>
      <c r="M127" s="146" t="s">
        <v>1</v>
      </c>
      <c r="N127" s="147" t="s">
        <v>37</v>
      </c>
      <c r="O127" s="132">
        <v>0</v>
      </c>
      <c r="P127" s="132">
        <f>O127*H127</f>
        <v>0</v>
      </c>
      <c r="Q127" s="132">
        <v>0</v>
      </c>
      <c r="R127" s="132">
        <f>Q127*H127</f>
        <v>0</v>
      </c>
      <c r="S127" s="132">
        <v>0</v>
      </c>
      <c r="T127" s="133">
        <f>S127*H127</f>
        <v>0</v>
      </c>
      <c r="AR127" s="134" t="s">
        <v>132</v>
      </c>
      <c r="AT127" s="134" t="s">
        <v>136</v>
      </c>
      <c r="AU127" s="134" t="s">
        <v>82</v>
      </c>
      <c r="AY127" s="13" t="s">
        <v>125</v>
      </c>
      <c r="BE127" s="135">
        <f>IF(N127="základní",J127,0)</f>
        <v>0</v>
      </c>
      <c r="BF127" s="135">
        <f>IF(N127="snížená",J127,0)</f>
        <v>0</v>
      </c>
      <c r="BG127" s="135">
        <f>IF(N127="zákl. přenesená",J127,0)</f>
        <v>0</v>
      </c>
      <c r="BH127" s="135">
        <f>IF(N127="sníž. přenesená",J127,0)</f>
        <v>0</v>
      </c>
      <c r="BI127" s="135">
        <f>IF(N127="nulová",J127,0)</f>
        <v>0</v>
      </c>
      <c r="BJ127" s="13" t="s">
        <v>80</v>
      </c>
      <c r="BK127" s="135">
        <f>ROUND(I127*H127,2)</f>
        <v>0</v>
      </c>
      <c r="BL127" s="13" t="s">
        <v>132</v>
      </c>
      <c r="BM127" s="134" t="s">
        <v>926</v>
      </c>
    </row>
    <row r="128" spans="2:65" s="1" customFormat="1" ht="19.5" x14ac:dyDescent="0.2">
      <c r="B128" s="25"/>
      <c r="D128" s="136" t="s">
        <v>134</v>
      </c>
      <c r="F128" s="137" t="s">
        <v>925</v>
      </c>
      <c r="L128" s="25"/>
      <c r="M128" s="138"/>
      <c r="T128" s="49"/>
      <c r="AT128" s="13" t="s">
        <v>134</v>
      </c>
      <c r="AU128" s="13" t="s">
        <v>82</v>
      </c>
    </row>
    <row r="129" spans="2:65" s="1" customFormat="1" ht="16.5" customHeight="1" x14ac:dyDescent="0.2">
      <c r="B129" s="25"/>
      <c r="C129" s="124" t="s">
        <v>140</v>
      </c>
      <c r="D129" s="124" t="s">
        <v>128</v>
      </c>
      <c r="E129" s="125" t="s">
        <v>927</v>
      </c>
      <c r="F129" s="126" t="s">
        <v>928</v>
      </c>
      <c r="G129" s="127" t="s">
        <v>252</v>
      </c>
      <c r="H129" s="128">
        <v>16</v>
      </c>
      <c r="I129" s="129"/>
      <c r="J129" s="129">
        <f>ROUND(I129*H129,2)</f>
        <v>0</v>
      </c>
      <c r="K129" s="126" t="s">
        <v>282</v>
      </c>
      <c r="L129" s="25"/>
      <c r="M129" s="130" t="s">
        <v>1</v>
      </c>
      <c r="N129" s="131" t="s">
        <v>37</v>
      </c>
      <c r="O129" s="132">
        <v>0</v>
      </c>
      <c r="P129" s="132">
        <f>O129*H129</f>
        <v>0</v>
      </c>
      <c r="Q129" s="132">
        <v>0</v>
      </c>
      <c r="R129" s="132">
        <f>Q129*H129</f>
        <v>0</v>
      </c>
      <c r="S129" s="132">
        <v>0</v>
      </c>
      <c r="T129" s="133">
        <f>S129*H129</f>
        <v>0</v>
      </c>
      <c r="AR129" s="134" t="s">
        <v>132</v>
      </c>
      <c r="AT129" s="134" t="s">
        <v>128</v>
      </c>
      <c r="AU129" s="134" t="s">
        <v>82</v>
      </c>
      <c r="AY129" s="13" t="s">
        <v>125</v>
      </c>
      <c r="BE129" s="135">
        <f>IF(N129="základní",J129,0)</f>
        <v>0</v>
      </c>
      <c r="BF129" s="135">
        <f>IF(N129="snížená",J129,0)</f>
        <v>0</v>
      </c>
      <c r="BG129" s="135">
        <f>IF(N129="zákl. přenesená",J129,0)</f>
        <v>0</v>
      </c>
      <c r="BH129" s="135">
        <f>IF(N129="sníž. přenesená",J129,0)</f>
        <v>0</v>
      </c>
      <c r="BI129" s="135">
        <f>IF(N129="nulová",J129,0)</f>
        <v>0</v>
      </c>
      <c r="BJ129" s="13" t="s">
        <v>80</v>
      </c>
      <c r="BK129" s="135">
        <f>ROUND(I129*H129,2)</f>
        <v>0</v>
      </c>
      <c r="BL129" s="13" t="s">
        <v>132</v>
      </c>
      <c r="BM129" s="134" t="s">
        <v>929</v>
      </c>
    </row>
    <row r="130" spans="2:65" s="1" customFormat="1" ht="19.5" x14ac:dyDescent="0.2">
      <c r="B130" s="25"/>
      <c r="D130" s="136" t="s">
        <v>134</v>
      </c>
      <c r="F130" s="137" t="s">
        <v>930</v>
      </c>
      <c r="L130" s="25"/>
      <c r="M130" s="138"/>
      <c r="T130" s="49"/>
      <c r="AT130" s="13" t="s">
        <v>134</v>
      </c>
      <c r="AU130" s="13" t="s">
        <v>82</v>
      </c>
    </row>
    <row r="131" spans="2:65" s="1" customFormat="1" ht="19.5" x14ac:dyDescent="0.2">
      <c r="B131" s="25"/>
      <c r="D131" s="136" t="s">
        <v>150</v>
      </c>
      <c r="F131" s="148" t="s">
        <v>931</v>
      </c>
      <c r="L131" s="25"/>
      <c r="M131" s="138"/>
      <c r="T131" s="49"/>
      <c r="AT131" s="13" t="s">
        <v>150</v>
      </c>
      <c r="AU131" s="13" t="s">
        <v>82</v>
      </c>
    </row>
    <row r="132" spans="2:65" s="1" customFormat="1" ht="24.2" customHeight="1" x14ac:dyDescent="0.2">
      <c r="B132" s="25"/>
      <c r="C132" s="139" t="s">
        <v>146</v>
      </c>
      <c r="D132" s="139" t="s">
        <v>136</v>
      </c>
      <c r="E132" s="140" t="s">
        <v>932</v>
      </c>
      <c r="F132" s="141" t="s">
        <v>933</v>
      </c>
      <c r="G132" s="142" t="s">
        <v>252</v>
      </c>
      <c r="H132" s="143">
        <v>16</v>
      </c>
      <c r="I132" s="144"/>
      <c r="J132" s="144">
        <f>ROUND(I132*H132,2)</f>
        <v>0</v>
      </c>
      <c r="K132" s="141" t="s">
        <v>282</v>
      </c>
      <c r="L132" s="145"/>
      <c r="M132" s="146" t="s">
        <v>1</v>
      </c>
      <c r="N132" s="147" t="s">
        <v>37</v>
      </c>
      <c r="O132" s="132">
        <v>0</v>
      </c>
      <c r="P132" s="132">
        <f>O132*H132</f>
        <v>0</v>
      </c>
      <c r="Q132" s="132">
        <v>0</v>
      </c>
      <c r="R132" s="132">
        <f>Q132*H132</f>
        <v>0</v>
      </c>
      <c r="S132" s="132">
        <v>0</v>
      </c>
      <c r="T132" s="133">
        <f>S132*H132</f>
        <v>0</v>
      </c>
      <c r="AR132" s="134" t="s">
        <v>132</v>
      </c>
      <c r="AT132" s="134" t="s">
        <v>136</v>
      </c>
      <c r="AU132" s="134" t="s">
        <v>82</v>
      </c>
      <c r="AY132" s="13" t="s">
        <v>125</v>
      </c>
      <c r="BE132" s="135">
        <f>IF(N132="základní",J132,0)</f>
        <v>0</v>
      </c>
      <c r="BF132" s="135">
        <f>IF(N132="snížená",J132,0)</f>
        <v>0</v>
      </c>
      <c r="BG132" s="135">
        <f>IF(N132="zákl. přenesená",J132,0)</f>
        <v>0</v>
      </c>
      <c r="BH132" s="135">
        <f>IF(N132="sníž. přenesená",J132,0)</f>
        <v>0</v>
      </c>
      <c r="BI132" s="135">
        <f>IF(N132="nulová",J132,0)</f>
        <v>0</v>
      </c>
      <c r="BJ132" s="13" t="s">
        <v>80</v>
      </c>
      <c r="BK132" s="135">
        <f>ROUND(I132*H132,2)</f>
        <v>0</v>
      </c>
      <c r="BL132" s="13" t="s">
        <v>132</v>
      </c>
      <c r="BM132" s="134" t="s">
        <v>934</v>
      </c>
    </row>
    <row r="133" spans="2:65" s="1" customFormat="1" ht="19.5" x14ac:dyDescent="0.2">
      <c r="B133" s="25"/>
      <c r="D133" s="136" t="s">
        <v>134</v>
      </c>
      <c r="F133" s="137" t="s">
        <v>933</v>
      </c>
      <c r="L133" s="25"/>
      <c r="M133" s="138"/>
      <c r="T133" s="49"/>
      <c r="AT133" s="13" t="s">
        <v>134</v>
      </c>
      <c r="AU133" s="13" t="s">
        <v>82</v>
      </c>
    </row>
    <row r="134" spans="2:65" s="1" customFormat="1" ht="37.9" customHeight="1" x14ac:dyDescent="0.2">
      <c r="B134" s="25"/>
      <c r="C134" s="124" t="s">
        <v>152</v>
      </c>
      <c r="D134" s="124" t="s">
        <v>128</v>
      </c>
      <c r="E134" s="125" t="s">
        <v>935</v>
      </c>
      <c r="F134" s="126" t="s">
        <v>936</v>
      </c>
      <c r="G134" s="127" t="s">
        <v>131</v>
      </c>
      <c r="H134" s="128">
        <v>4</v>
      </c>
      <c r="I134" s="129"/>
      <c r="J134" s="129">
        <f>ROUND(I134*H134,2)</f>
        <v>0</v>
      </c>
      <c r="K134" s="126" t="s">
        <v>282</v>
      </c>
      <c r="L134" s="25"/>
      <c r="M134" s="130" t="s">
        <v>1</v>
      </c>
      <c r="N134" s="131" t="s">
        <v>37</v>
      </c>
      <c r="O134" s="132">
        <v>0</v>
      </c>
      <c r="P134" s="132">
        <f>O134*H134</f>
        <v>0</v>
      </c>
      <c r="Q134" s="132">
        <v>0</v>
      </c>
      <c r="R134" s="132">
        <f>Q134*H134</f>
        <v>0</v>
      </c>
      <c r="S134" s="132">
        <v>0</v>
      </c>
      <c r="T134" s="133">
        <f>S134*H134</f>
        <v>0</v>
      </c>
      <c r="AR134" s="134" t="s">
        <v>132</v>
      </c>
      <c r="AT134" s="134" t="s">
        <v>128</v>
      </c>
      <c r="AU134" s="134" t="s">
        <v>82</v>
      </c>
      <c r="AY134" s="13" t="s">
        <v>125</v>
      </c>
      <c r="BE134" s="135">
        <f>IF(N134="základní",J134,0)</f>
        <v>0</v>
      </c>
      <c r="BF134" s="135">
        <f>IF(N134="snížená",J134,0)</f>
        <v>0</v>
      </c>
      <c r="BG134" s="135">
        <f>IF(N134="zákl. přenesená",J134,0)</f>
        <v>0</v>
      </c>
      <c r="BH134" s="135">
        <f>IF(N134="sníž. přenesená",J134,0)</f>
        <v>0</v>
      </c>
      <c r="BI134" s="135">
        <f>IF(N134="nulová",J134,0)</f>
        <v>0</v>
      </c>
      <c r="BJ134" s="13" t="s">
        <v>80</v>
      </c>
      <c r="BK134" s="135">
        <f>ROUND(I134*H134,2)</f>
        <v>0</v>
      </c>
      <c r="BL134" s="13" t="s">
        <v>132</v>
      </c>
      <c r="BM134" s="134" t="s">
        <v>937</v>
      </c>
    </row>
    <row r="135" spans="2:65" s="1" customFormat="1" ht="48.75" x14ac:dyDescent="0.2">
      <c r="B135" s="25"/>
      <c r="D135" s="136" t="s">
        <v>134</v>
      </c>
      <c r="F135" s="137" t="s">
        <v>938</v>
      </c>
      <c r="L135" s="25"/>
      <c r="M135" s="138"/>
      <c r="T135" s="49"/>
      <c r="AT135" s="13" t="s">
        <v>134</v>
      </c>
      <c r="AU135" s="13" t="s">
        <v>82</v>
      </c>
    </row>
    <row r="136" spans="2:65" s="1" customFormat="1" ht="19.5" x14ac:dyDescent="0.2">
      <c r="B136" s="25"/>
      <c r="D136" s="136" t="s">
        <v>150</v>
      </c>
      <c r="F136" s="148" t="s">
        <v>939</v>
      </c>
      <c r="L136" s="25"/>
      <c r="M136" s="138"/>
      <c r="T136" s="49"/>
      <c r="AT136" s="13" t="s">
        <v>150</v>
      </c>
      <c r="AU136" s="13" t="s">
        <v>82</v>
      </c>
    </row>
    <row r="137" spans="2:65" s="1" customFormat="1" ht="24.2" customHeight="1" x14ac:dyDescent="0.2">
      <c r="B137" s="25"/>
      <c r="C137" s="139" t="s">
        <v>156</v>
      </c>
      <c r="D137" s="139" t="s">
        <v>136</v>
      </c>
      <c r="E137" s="140" t="s">
        <v>940</v>
      </c>
      <c r="F137" s="141" t="s">
        <v>941</v>
      </c>
      <c r="G137" s="142" t="s">
        <v>131</v>
      </c>
      <c r="H137" s="143">
        <v>4</v>
      </c>
      <c r="I137" s="144"/>
      <c r="J137" s="144">
        <f>ROUND(I137*H137,2)</f>
        <v>0</v>
      </c>
      <c r="K137" s="141" t="s">
        <v>282</v>
      </c>
      <c r="L137" s="145"/>
      <c r="M137" s="146" t="s">
        <v>1</v>
      </c>
      <c r="N137" s="147" t="s">
        <v>37</v>
      </c>
      <c r="O137" s="132">
        <v>0</v>
      </c>
      <c r="P137" s="132">
        <f>O137*H137</f>
        <v>0</v>
      </c>
      <c r="Q137" s="132">
        <v>0</v>
      </c>
      <c r="R137" s="132">
        <f>Q137*H137</f>
        <v>0</v>
      </c>
      <c r="S137" s="132">
        <v>0</v>
      </c>
      <c r="T137" s="133">
        <f>S137*H137</f>
        <v>0</v>
      </c>
      <c r="AR137" s="134" t="s">
        <v>132</v>
      </c>
      <c r="AT137" s="134" t="s">
        <v>136</v>
      </c>
      <c r="AU137" s="134" t="s">
        <v>82</v>
      </c>
      <c r="AY137" s="13" t="s">
        <v>125</v>
      </c>
      <c r="BE137" s="135">
        <f>IF(N137="základní",J137,0)</f>
        <v>0</v>
      </c>
      <c r="BF137" s="135">
        <f>IF(N137="snížená",J137,0)</f>
        <v>0</v>
      </c>
      <c r="BG137" s="135">
        <f>IF(N137="zákl. přenesená",J137,0)</f>
        <v>0</v>
      </c>
      <c r="BH137" s="135">
        <f>IF(N137="sníž. přenesená",J137,0)</f>
        <v>0</v>
      </c>
      <c r="BI137" s="135">
        <f>IF(N137="nulová",J137,0)</f>
        <v>0</v>
      </c>
      <c r="BJ137" s="13" t="s">
        <v>80</v>
      </c>
      <c r="BK137" s="135">
        <f>ROUND(I137*H137,2)</f>
        <v>0</v>
      </c>
      <c r="BL137" s="13" t="s">
        <v>132</v>
      </c>
      <c r="BM137" s="134" t="s">
        <v>942</v>
      </c>
    </row>
    <row r="138" spans="2:65" s="1" customFormat="1" x14ac:dyDescent="0.2">
      <c r="B138" s="25"/>
      <c r="D138" s="136" t="s">
        <v>134</v>
      </c>
      <c r="F138" s="137" t="s">
        <v>941</v>
      </c>
      <c r="L138" s="25"/>
      <c r="M138" s="138"/>
      <c r="T138" s="49"/>
      <c r="AT138" s="13" t="s">
        <v>134</v>
      </c>
      <c r="AU138" s="13" t="s">
        <v>82</v>
      </c>
    </row>
    <row r="139" spans="2:65" s="1" customFormat="1" ht="37.9" customHeight="1" x14ac:dyDescent="0.2">
      <c r="B139" s="25"/>
      <c r="C139" s="124" t="s">
        <v>160</v>
      </c>
      <c r="D139" s="124" t="s">
        <v>128</v>
      </c>
      <c r="E139" s="125" t="s">
        <v>943</v>
      </c>
      <c r="F139" s="126" t="s">
        <v>944</v>
      </c>
      <c r="G139" s="127" t="s">
        <v>131</v>
      </c>
      <c r="H139" s="128">
        <v>1</v>
      </c>
      <c r="I139" s="129"/>
      <c r="J139" s="129">
        <f>ROUND(I139*H139,2)</f>
        <v>0</v>
      </c>
      <c r="K139" s="126" t="s">
        <v>282</v>
      </c>
      <c r="L139" s="25"/>
      <c r="M139" s="130" t="s">
        <v>1</v>
      </c>
      <c r="N139" s="131" t="s">
        <v>37</v>
      </c>
      <c r="O139" s="132">
        <v>0</v>
      </c>
      <c r="P139" s="132">
        <f>O139*H139</f>
        <v>0</v>
      </c>
      <c r="Q139" s="132">
        <v>0</v>
      </c>
      <c r="R139" s="132">
        <f>Q139*H139</f>
        <v>0</v>
      </c>
      <c r="S139" s="132">
        <v>0</v>
      </c>
      <c r="T139" s="133">
        <f>S139*H139</f>
        <v>0</v>
      </c>
      <c r="AR139" s="134" t="s">
        <v>132</v>
      </c>
      <c r="AT139" s="134" t="s">
        <v>128</v>
      </c>
      <c r="AU139" s="134" t="s">
        <v>82</v>
      </c>
      <c r="AY139" s="13" t="s">
        <v>125</v>
      </c>
      <c r="BE139" s="135">
        <f>IF(N139="základní",J139,0)</f>
        <v>0</v>
      </c>
      <c r="BF139" s="135">
        <f>IF(N139="snížená",J139,0)</f>
        <v>0</v>
      </c>
      <c r="BG139" s="135">
        <f>IF(N139="zákl. přenesená",J139,0)</f>
        <v>0</v>
      </c>
      <c r="BH139" s="135">
        <f>IF(N139="sníž. přenesená",J139,0)</f>
        <v>0</v>
      </c>
      <c r="BI139" s="135">
        <f>IF(N139="nulová",J139,0)</f>
        <v>0</v>
      </c>
      <c r="BJ139" s="13" t="s">
        <v>80</v>
      </c>
      <c r="BK139" s="135">
        <f>ROUND(I139*H139,2)</f>
        <v>0</v>
      </c>
      <c r="BL139" s="13" t="s">
        <v>132</v>
      </c>
      <c r="BM139" s="134" t="s">
        <v>945</v>
      </c>
    </row>
    <row r="140" spans="2:65" s="1" customFormat="1" ht="29.25" x14ac:dyDescent="0.2">
      <c r="B140" s="25"/>
      <c r="D140" s="136" t="s">
        <v>134</v>
      </c>
      <c r="F140" s="137" t="s">
        <v>946</v>
      </c>
      <c r="L140" s="25"/>
      <c r="M140" s="138"/>
      <c r="T140" s="49"/>
      <c r="AT140" s="13" t="s">
        <v>134</v>
      </c>
      <c r="AU140" s="13" t="s">
        <v>82</v>
      </c>
    </row>
    <row r="141" spans="2:65" s="1" customFormat="1" ht="33" customHeight="1" x14ac:dyDescent="0.2">
      <c r="B141" s="25"/>
      <c r="C141" s="139" t="s">
        <v>164</v>
      </c>
      <c r="D141" s="139" t="s">
        <v>136</v>
      </c>
      <c r="E141" s="140" t="s">
        <v>947</v>
      </c>
      <c r="F141" s="141" t="s">
        <v>948</v>
      </c>
      <c r="G141" s="142" t="s">
        <v>131</v>
      </c>
      <c r="H141" s="143">
        <v>1</v>
      </c>
      <c r="I141" s="144"/>
      <c r="J141" s="144">
        <f>ROUND(I141*H141,2)</f>
        <v>0</v>
      </c>
      <c r="K141" s="141" t="s">
        <v>282</v>
      </c>
      <c r="L141" s="145"/>
      <c r="M141" s="146" t="s">
        <v>1</v>
      </c>
      <c r="N141" s="147" t="s">
        <v>37</v>
      </c>
      <c r="O141" s="132">
        <v>0</v>
      </c>
      <c r="P141" s="132">
        <f>O141*H141</f>
        <v>0</v>
      </c>
      <c r="Q141" s="132">
        <v>0</v>
      </c>
      <c r="R141" s="132">
        <f>Q141*H141</f>
        <v>0</v>
      </c>
      <c r="S141" s="132">
        <v>0</v>
      </c>
      <c r="T141" s="133">
        <f>S141*H141</f>
        <v>0</v>
      </c>
      <c r="AR141" s="134" t="s">
        <v>132</v>
      </c>
      <c r="AT141" s="134" t="s">
        <v>136</v>
      </c>
      <c r="AU141" s="134" t="s">
        <v>82</v>
      </c>
      <c r="AY141" s="13" t="s">
        <v>125</v>
      </c>
      <c r="BE141" s="135">
        <f>IF(N141="základní",J141,0)</f>
        <v>0</v>
      </c>
      <c r="BF141" s="135">
        <f>IF(N141="snížená",J141,0)</f>
        <v>0</v>
      </c>
      <c r="BG141" s="135">
        <f>IF(N141="zákl. přenesená",J141,0)</f>
        <v>0</v>
      </c>
      <c r="BH141" s="135">
        <f>IF(N141="sníž. přenesená",J141,0)</f>
        <v>0</v>
      </c>
      <c r="BI141" s="135">
        <f>IF(N141="nulová",J141,0)</f>
        <v>0</v>
      </c>
      <c r="BJ141" s="13" t="s">
        <v>80</v>
      </c>
      <c r="BK141" s="135">
        <f>ROUND(I141*H141,2)</f>
        <v>0</v>
      </c>
      <c r="BL141" s="13" t="s">
        <v>132</v>
      </c>
      <c r="BM141" s="134" t="s">
        <v>949</v>
      </c>
    </row>
    <row r="142" spans="2:65" s="1" customFormat="1" ht="19.5" x14ac:dyDescent="0.2">
      <c r="B142" s="25"/>
      <c r="D142" s="136" t="s">
        <v>134</v>
      </c>
      <c r="F142" s="137" t="s">
        <v>948</v>
      </c>
      <c r="L142" s="25"/>
      <c r="M142" s="138"/>
      <c r="T142" s="49"/>
      <c r="AT142" s="13" t="s">
        <v>134</v>
      </c>
      <c r="AU142" s="13" t="s">
        <v>82</v>
      </c>
    </row>
    <row r="143" spans="2:65" s="1" customFormat="1" ht="24.2" customHeight="1" x14ac:dyDescent="0.2">
      <c r="B143" s="25"/>
      <c r="C143" s="124" t="s">
        <v>169</v>
      </c>
      <c r="D143" s="124" t="s">
        <v>128</v>
      </c>
      <c r="E143" s="125" t="s">
        <v>950</v>
      </c>
      <c r="F143" s="126" t="s">
        <v>951</v>
      </c>
      <c r="G143" s="127" t="s">
        <v>131</v>
      </c>
      <c r="H143" s="128">
        <v>3</v>
      </c>
      <c r="I143" s="129"/>
      <c r="J143" s="129">
        <f>ROUND(I143*H143,2)</f>
        <v>0</v>
      </c>
      <c r="K143" s="126" t="s">
        <v>282</v>
      </c>
      <c r="L143" s="25"/>
      <c r="M143" s="130" t="s">
        <v>1</v>
      </c>
      <c r="N143" s="131" t="s">
        <v>37</v>
      </c>
      <c r="O143" s="132">
        <v>0</v>
      </c>
      <c r="P143" s="132">
        <f>O143*H143</f>
        <v>0</v>
      </c>
      <c r="Q143" s="132">
        <v>0</v>
      </c>
      <c r="R143" s="132">
        <f>Q143*H143</f>
        <v>0</v>
      </c>
      <c r="S143" s="132">
        <v>0</v>
      </c>
      <c r="T143" s="133">
        <f>S143*H143</f>
        <v>0</v>
      </c>
      <c r="AR143" s="134" t="s">
        <v>132</v>
      </c>
      <c r="AT143" s="134" t="s">
        <v>128</v>
      </c>
      <c r="AU143" s="134" t="s">
        <v>82</v>
      </c>
      <c r="AY143" s="13" t="s">
        <v>125</v>
      </c>
      <c r="BE143" s="135">
        <f>IF(N143="základní",J143,0)</f>
        <v>0</v>
      </c>
      <c r="BF143" s="135">
        <f>IF(N143="snížená",J143,0)</f>
        <v>0</v>
      </c>
      <c r="BG143" s="135">
        <f>IF(N143="zákl. přenesená",J143,0)</f>
        <v>0</v>
      </c>
      <c r="BH143" s="135">
        <f>IF(N143="sníž. přenesená",J143,0)</f>
        <v>0</v>
      </c>
      <c r="BI143" s="135">
        <f>IF(N143="nulová",J143,0)</f>
        <v>0</v>
      </c>
      <c r="BJ143" s="13" t="s">
        <v>80</v>
      </c>
      <c r="BK143" s="135">
        <f>ROUND(I143*H143,2)</f>
        <v>0</v>
      </c>
      <c r="BL143" s="13" t="s">
        <v>132</v>
      </c>
      <c r="BM143" s="134" t="s">
        <v>952</v>
      </c>
    </row>
    <row r="144" spans="2:65" s="1" customFormat="1" ht="19.5" x14ac:dyDescent="0.2">
      <c r="B144" s="25"/>
      <c r="D144" s="136" t="s">
        <v>134</v>
      </c>
      <c r="F144" s="137" t="s">
        <v>951</v>
      </c>
      <c r="L144" s="25"/>
      <c r="M144" s="138"/>
      <c r="T144" s="49"/>
      <c r="AT144" s="13" t="s">
        <v>134</v>
      </c>
      <c r="AU144" s="13" t="s">
        <v>82</v>
      </c>
    </row>
    <row r="145" spans="2:65" s="1" customFormat="1" ht="19.5" x14ac:dyDescent="0.2">
      <c r="B145" s="25"/>
      <c r="D145" s="136" t="s">
        <v>150</v>
      </c>
      <c r="F145" s="148" t="s">
        <v>953</v>
      </c>
      <c r="L145" s="25"/>
      <c r="M145" s="138"/>
      <c r="T145" s="49"/>
      <c r="AT145" s="13" t="s">
        <v>150</v>
      </c>
      <c r="AU145" s="13" t="s">
        <v>82</v>
      </c>
    </row>
    <row r="146" spans="2:65" s="1" customFormat="1" ht="24.2" customHeight="1" x14ac:dyDescent="0.2">
      <c r="B146" s="25"/>
      <c r="C146" s="124" t="s">
        <v>173</v>
      </c>
      <c r="D146" s="124" t="s">
        <v>128</v>
      </c>
      <c r="E146" s="125" t="s">
        <v>954</v>
      </c>
      <c r="F146" s="126" t="s">
        <v>955</v>
      </c>
      <c r="G146" s="127" t="s">
        <v>252</v>
      </c>
      <c r="H146" s="128">
        <v>32</v>
      </c>
      <c r="I146" s="129"/>
      <c r="J146" s="129">
        <f>ROUND(I146*H146,2)</f>
        <v>0</v>
      </c>
      <c r="K146" s="126" t="s">
        <v>282</v>
      </c>
      <c r="L146" s="25"/>
      <c r="M146" s="130" t="s">
        <v>1</v>
      </c>
      <c r="N146" s="131" t="s">
        <v>37</v>
      </c>
      <c r="O146" s="132">
        <v>0</v>
      </c>
      <c r="P146" s="132">
        <f>O146*H146</f>
        <v>0</v>
      </c>
      <c r="Q146" s="132">
        <v>0</v>
      </c>
      <c r="R146" s="132">
        <f>Q146*H146</f>
        <v>0</v>
      </c>
      <c r="S146" s="132">
        <v>0</v>
      </c>
      <c r="T146" s="133">
        <f>S146*H146</f>
        <v>0</v>
      </c>
      <c r="AR146" s="134" t="s">
        <v>132</v>
      </c>
      <c r="AT146" s="134" t="s">
        <v>128</v>
      </c>
      <c r="AU146" s="134" t="s">
        <v>82</v>
      </c>
      <c r="AY146" s="13" t="s">
        <v>125</v>
      </c>
      <c r="BE146" s="135">
        <f>IF(N146="základní",J146,0)</f>
        <v>0</v>
      </c>
      <c r="BF146" s="135">
        <f>IF(N146="snížená",J146,0)</f>
        <v>0</v>
      </c>
      <c r="BG146" s="135">
        <f>IF(N146="zákl. přenesená",J146,0)</f>
        <v>0</v>
      </c>
      <c r="BH146" s="135">
        <f>IF(N146="sníž. přenesená",J146,0)</f>
        <v>0</v>
      </c>
      <c r="BI146" s="135">
        <f>IF(N146="nulová",J146,0)</f>
        <v>0</v>
      </c>
      <c r="BJ146" s="13" t="s">
        <v>80</v>
      </c>
      <c r="BK146" s="135">
        <f>ROUND(I146*H146,2)</f>
        <v>0</v>
      </c>
      <c r="BL146" s="13" t="s">
        <v>132</v>
      </c>
      <c r="BM146" s="134" t="s">
        <v>956</v>
      </c>
    </row>
    <row r="147" spans="2:65" s="1" customFormat="1" ht="19.5" x14ac:dyDescent="0.2">
      <c r="B147" s="25"/>
      <c r="D147" s="136" t="s">
        <v>134</v>
      </c>
      <c r="F147" s="137" t="s">
        <v>955</v>
      </c>
      <c r="L147" s="25"/>
      <c r="M147" s="138"/>
      <c r="T147" s="49"/>
      <c r="AT147" s="13" t="s">
        <v>134</v>
      </c>
      <c r="AU147" s="13" t="s">
        <v>82</v>
      </c>
    </row>
    <row r="148" spans="2:65" s="1" customFormat="1" ht="19.5" x14ac:dyDescent="0.2">
      <c r="B148" s="25"/>
      <c r="D148" s="136" t="s">
        <v>150</v>
      </c>
      <c r="F148" s="148" t="s">
        <v>957</v>
      </c>
      <c r="L148" s="25"/>
      <c r="M148" s="138"/>
      <c r="T148" s="49"/>
      <c r="AT148" s="13" t="s">
        <v>150</v>
      </c>
      <c r="AU148" s="13" t="s">
        <v>82</v>
      </c>
    </row>
    <row r="149" spans="2:65" s="1" customFormat="1" ht="37.9" customHeight="1" x14ac:dyDescent="0.2">
      <c r="B149" s="25"/>
      <c r="C149" s="124" t="s">
        <v>179</v>
      </c>
      <c r="D149" s="124" t="s">
        <v>128</v>
      </c>
      <c r="E149" s="125" t="s">
        <v>958</v>
      </c>
      <c r="F149" s="126" t="s">
        <v>959</v>
      </c>
      <c r="G149" s="127" t="s">
        <v>131</v>
      </c>
      <c r="H149" s="128">
        <v>4</v>
      </c>
      <c r="I149" s="129"/>
      <c r="J149" s="129">
        <f>ROUND(I149*H149,2)</f>
        <v>0</v>
      </c>
      <c r="K149" s="126" t="s">
        <v>282</v>
      </c>
      <c r="L149" s="25"/>
      <c r="M149" s="130" t="s">
        <v>1</v>
      </c>
      <c r="N149" s="131" t="s">
        <v>37</v>
      </c>
      <c r="O149" s="132">
        <v>0</v>
      </c>
      <c r="P149" s="132">
        <f>O149*H149</f>
        <v>0</v>
      </c>
      <c r="Q149" s="132">
        <v>0</v>
      </c>
      <c r="R149" s="132">
        <f>Q149*H149</f>
        <v>0</v>
      </c>
      <c r="S149" s="132">
        <v>0</v>
      </c>
      <c r="T149" s="133">
        <f>S149*H149</f>
        <v>0</v>
      </c>
      <c r="AR149" s="134" t="s">
        <v>132</v>
      </c>
      <c r="AT149" s="134" t="s">
        <v>128</v>
      </c>
      <c r="AU149" s="134" t="s">
        <v>82</v>
      </c>
      <c r="AY149" s="13" t="s">
        <v>125</v>
      </c>
      <c r="BE149" s="135">
        <f>IF(N149="základní",J149,0)</f>
        <v>0</v>
      </c>
      <c r="BF149" s="135">
        <f>IF(N149="snížená",J149,0)</f>
        <v>0</v>
      </c>
      <c r="BG149" s="135">
        <f>IF(N149="zákl. přenesená",J149,0)</f>
        <v>0</v>
      </c>
      <c r="BH149" s="135">
        <f>IF(N149="sníž. přenesená",J149,0)</f>
        <v>0</v>
      </c>
      <c r="BI149" s="135">
        <f>IF(N149="nulová",J149,0)</f>
        <v>0</v>
      </c>
      <c r="BJ149" s="13" t="s">
        <v>80</v>
      </c>
      <c r="BK149" s="135">
        <f>ROUND(I149*H149,2)</f>
        <v>0</v>
      </c>
      <c r="BL149" s="13" t="s">
        <v>132</v>
      </c>
      <c r="BM149" s="134" t="s">
        <v>960</v>
      </c>
    </row>
    <row r="150" spans="2:65" s="1" customFormat="1" ht="19.5" x14ac:dyDescent="0.2">
      <c r="B150" s="25"/>
      <c r="D150" s="136" t="s">
        <v>134</v>
      </c>
      <c r="F150" s="137" t="s">
        <v>959</v>
      </c>
      <c r="L150" s="25"/>
      <c r="M150" s="138"/>
      <c r="T150" s="49"/>
      <c r="AT150" s="13" t="s">
        <v>134</v>
      </c>
      <c r="AU150" s="13" t="s">
        <v>82</v>
      </c>
    </row>
    <row r="151" spans="2:65" s="1" customFormat="1" ht="24.2" customHeight="1" x14ac:dyDescent="0.2">
      <c r="B151" s="25"/>
      <c r="C151" s="124" t="s">
        <v>8</v>
      </c>
      <c r="D151" s="124" t="s">
        <v>128</v>
      </c>
      <c r="E151" s="125" t="s">
        <v>961</v>
      </c>
      <c r="F151" s="126" t="s">
        <v>962</v>
      </c>
      <c r="G151" s="127" t="s">
        <v>131</v>
      </c>
      <c r="H151" s="128">
        <v>2</v>
      </c>
      <c r="I151" s="129"/>
      <c r="J151" s="129">
        <f>ROUND(I151*H151,2)</f>
        <v>0</v>
      </c>
      <c r="K151" s="126" t="s">
        <v>282</v>
      </c>
      <c r="L151" s="25"/>
      <c r="M151" s="130" t="s">
        <v>1</v>
      </c>
      <c r="N151" s="131" t="s">
        <v>37</v>
      </c>
      <c r="O151" s="132">
        <v>0</v>
      </c>
      <c r="P151" s="132">
        <f>O151*H151</f>
        <v>0</v>
      </c>
      <c r="Q151" s="132">
        <v>0</v>
      </c>
      <c r="R151" s="132">
        <f>Q151*H151</f>
        <v>0</v>
      </c>
      <c r="S151" s="132">
        <v>0</v>
      </c>
      <c r="T151" s="133">
        <f>S151*H151</f>
        <v>0</v>
      </c>
      <c r="AR151" s="134" t="s">
        <v>132</v>
      </c>
      <c r="AT151" s="134" t="s">
        <v>128</v>
      </c>
      <c r="AU151" s="134" t="s">
        <v>82</v>
      </c>
      <c r="AY151" s="13" t="s">
        <v>125</v>
      </c>
      <c r="BE151" s="135">
        <f>IF(N151="základní",J151,0)</f>
        <v>0</v>
      </c>
      <c r="BF151" s="135">
        <f>IF(N151="snížená",J151,0)</f>
        <v>0</v>
      </c>
      <c r="BG151" s="135">
        <f>IF(N151="zákl. přenesená",J151,0)</f>
        <v>0</v>
      </c>
      <c r="BH151" s="135">
        <f>IF(N151="sníž. přenesená",J151,0)</f>
        <v>0</v>
      </c>
      <c r="BI151" s="135">
        <f>IF(N151="nulová",J151,0)</f>
        <v>0</v>
      </c>
      <c r="BJ151" s="13" t="s">
        <v>80</v>
      </c>
      <c r="BK151" s="135">
        <f>ROUND(I151*H151,2)</f>
        <v>0</v>
      </c>
      <c r="BL151" s="13" t="s">
        <v>132</v>
      </c>
      <c r="BM151" s="134" t="s">
        <v>963</v>
      </c>
    </row>
    <row r="152" spans="2:65" s="1" customFormat="1" ht="19.5" x14ac:dyDescent="0.2">
      <c r="B152" s="25"/>
      <c r="D152" s="136" t="s">
        <v>134</v>
      </c>
      <c r="F152" s="137" t="s">
        <v>962</v>
      </c>
      <c r="L152" s="25"/>
      <c r="M152" s="138"/>
      <c r="T152" s="49"/>
      <c r="AT152" s="13" t="s">
        <v>134</v>
      </c>
      <c r="AU152" s="13" t="s">
        <v>82</v>
      </c>
    </row>
    <row r="153" spans="2:65" s="1" customFormat="1" ht="16.5" customHeight="1" x14ac:dyDescent="0.2">
      <c r="B153" s="25"/>
      <c r="C153" s="124" t="s">
        <v>188</v>
      </c>
      <c r="D153" s="124" t="s">
        <v>128</v>
      </c>
      <c r="E153" s="125" t="s">
        <v>964</v>
      </c>
      <c r="F153" s="126" t="s">
        <v>965</v>
      </c>
      <c r="G153" s="127" t="s">
        <v>252</v>
      </c>
      <c r="H153" s="128">
        <v>60</v>
      </c>
      <c r="I153" s="129"/>
      <c r="J153" s="129">
        <f>ROUND(I153*H153,2)</f>
        <v>0</v>
      </c>
      <c r="K153" s="126" t="s">
        <v>282</v>
      </c>
      <c r="L153" s="25"/>
      <c r="M153" s="130" t="s">
        <v>1</v>
      </c>
      <c r="N153" s="131" t="s">
        <v>37</v>
      </c>
      <c r="O153" s="132">
        <v>0</v>
      </c>
      <c r="P153" s="132">
        <f>O153*H153</f>
        <v>0</v>
      </c>
      <c r="Q153" s="132">
        <v>0</v>
      </c>
      <c r="R153" s="132">
        <f>Q153*H153</f>
        <v>0</v>
      </c>
      <c r="S153" s="132">
        <v>0</v>
      </c>
      <c r="T153" s="133">
        <f>S153*H153</f>
        <v>0</v>
      </c>
      <c r="AR153" s="134" t="s">
        <v>132</v>
      </c>
      <c r="AT153" s="134" t="s">
        <v>128</v>
      </c>
      <c r="AU153" s="134" t="s">
        <v>82</v>
      </c>
      <c r="AY153" s="13" t="s">
        <v>125</v>
      </c>
      <c r="BE153" s="135">
        <f>IF(N153="základní",J153,0)</f>
        <v>0</v>
      </c>
      <c r="BF153" s="135">
        <f>IF(N153="snížená",J153,0)</f>
        <v>0</v>
      </c>
      <c r="BG153" s="135">
        <f>IF(N153="zákl. přenesená",J153,0)</f>
        <v>0</v>
      </c>
      <c r="BH153" s="135">
        <f>IF(N153="sníž. přenesená",J153,0)</f>
        <v>0</v>
      </c>
      <c r="BI153" s="135">
        <f>IF(N153="nulová",J153,0)</f>
        <v>0</v>
      </c>
      <c r="BJ153" s="13" t="s">
        <v>80</v>
      </c>
      <c r="BK153" s="135">
        <f>ROUND(I153*H153,2)</f>
        <v>0</v>
      </c>
      <c r="BL153" s="13" t="s">
        <v>132</v>
      </c>
      <c r="BM153" s="134" t="s">
        <v>966</v>
      </c>
    </row>
    <row r="154" spans="2:65" s="1" customFormat="1" ht="19.5" x14ac:dyDescent="0.2">
      <c r="B154" s="25"/>
      <c r="D154" s="136" t="s">
        <v>134</v>
      </c>
      <c r="F154" s="137" t="s">
        <v>967</v>
      </c>
      <c r="L154" s="25"/>
      <c r="M154" s="138"/>
      <c r="T154" s="49"/>
      <c r="AT154" s="13" t="s">
        <v>134</v>
      </c>
      <c r="AU154" s="13" t="s">
        <v>82</v>
      </c>
    </row>
    <row r="155" spans="2:65" s="1" customFormat="1" ht="19.5" x14ac:dyDescent="0.2">
      <c r="B155" s="25"/>
      <c r="D155" s="136" t="s">
        <v>150</v>
      </c>
      <c r="F155" s="148" t="s">
        <v>968</v>
      </c>
      <c r="L155" s="25"/>
      <c r="M155" s="138"/>
      <c r="T155" s="49"/>
      <c r="AT155" s="13" t="s">
        <v>150</v>
      </c>
      <c r="AU155" s="13" t="s">
        <v>82</v>
      </c>
    </row>
    <row r="156" spans="2:65" s="1" customFormat="1" ht="24.2" customHeight="1" x14ac:dyDescent="0.2">
      <c r="B156" s="25"/>
      <c r="C156" s="124" t="s">
        <v>195</v>
      </c>
      <c r="D156" s="124" t="s">
        <v>128</v>
      </c>
      <c r="E156" s="125" t="s">
        <v>969</v>
      </c>
      <c r="F156" s="126" t="s">
        <v>970</v>
      </c>
      <c r="G156" s="127" t="s">
        <v>131</v>
      </c>
      <c r="H156" s="128">
        <v>1</v>
      </c>
      <c r="I156" s="129"/>
      <c r="J156" s="129">
        <f>ROUND(I156*H156,2)</f>
        <v>0</v>
      </c>
      <c r="K156" s="126" t="s">
        <v>282</v>
      </c>
      <c r="L156" s="25"/>
      <c r="M156" s="130" t="s">
        <v>1</v>
      </c>
      <c r="N156" s="131" t="s">
        <v>37</v>
      </c>
      <c r="O156" s="132">
        <v>0</v>
      </c>
      <c r="P156" s="132">
        <f>O156*H156</f>
        <v>0</v>
      </c>
      <c r="Q156" s="132">
        <v>0</v>
      </c>
      <c r="R156" s="132">
        <f>Q156*H156</f>
        <v>0</v>
      </c>
      <c r="S156" s="132">
        <v>0</v>
      </c>
      <c r="T156" s="133">
        <f>S156*H156</f>
        <v>0</v>
      </c>
      <c r="AR156" s="134" t="s">
        <v>132</v>
      </c>
      <c r="AT156" s="134" t="s">
        <v>128</v>
      </c>
      <c r="AU156" s="134" t="s">
        <v>82</v>
      </c>
      <c r="AY156" s="13" t="s">
        <v>125</v>
      </c>
      <c r="BE156" s="135">
        <f>IF(N156="základní",J156,0)</f>
        <v>0</v>
      </c>
      <c r="BF156" s="135">
        <f>IF(N156="snížená",J156,0)</f>
        <v>0</v>
      </c>
      <c r="BG156" s="135">
        <f>IF(N156="zákl. přenesená",J156,0)</f>
        <v>0</v>
      </c>
      <c r="BH156" s="135">
        <f>IF(N156="sníž. přenesená",J156,0)</f>
        <v>0</v>
      </c>
      <c r="BI156" s="135">
        <f>IF(N156="nulová",J156,0)</f>
        <v>0</v>
      </c>
      <c r="BJ156" s="13" t="s">
        <v>80</v>
      </c>
      <c r="BK156" s="135">
        <f>ROUND(I156*H156,2)</f>
        <v>0</v>
      </c>
      <c r="BL156" s="13" t="s">
        <v>132</v>
      </c>
      <c r="BM156" s="134" t="s">
        <v>971</v>
      </c>
    </row>
    <row r="157" spans="2:65" s="1" customFormat="1" ht="29.25" x14ac:dyDescent="0.2">
      <c r="B157" s="25"/>
      <c r="D157" s="136" t="s">
        <v>134</v>
      </c>
      <c r="F157" s="137" t="s">
        <v>972</v>
      </c>
      <c r="L157" s="25"/>
      <c r="M157" s="138"/>
      <c r="T157" s="49"/>
      <c r="AT157" s="13" t="s">
        <v>134</v>
      </c>
      <c r="AU157" s="13" t="s">
        <v>82</v>
      </c>
    </row>
    <row r="158" spans="2:65" s="1" customFormat="1" ht="19.5" x14ac:dyDescent="0.2">
      <c r="B158" s="25"/>
      <c r="D158" s="136" t="s">
        <v>150</v>
      </c>
      <c r="F158" s="148" t="s">
        <v>973</v>
      </c>
      <c r="L158" s="25"/>
      <c r="M158" s="138"/>
      <c r="T158" s="49"/>
      <c r="AT158" s="13" t="s">
        <v>150</v>
      </c>
      <c r="AU158" s="13" t="s">
        <v>82</v>
      </c>
    </row>
    <row r="159" spans="2:65" s="11" customFormat="1" ht="20.85" customHeight="1" x14ac:dyDescent="0.2">
      <c r="B159" s="113"/>
      <c r="D159" s="114" t="s">
        <v>71</v>
      </c>
      <c r="E159" s="122" t="s">
        <v>152</v>
      </c>
      <c r="F159" s="122" t="s">
        <v>826</v>
      </c>
      <c r="J159" s="123">
        <f>BK159</f>
        <v>0</v>
      </c>
      <c r="L159" s="113"/>
      <c r="M159" s="117"/>
      <c r="P159" s="118">
        <f>SUM(P160:P175)</f>
        <v>17.744</v>
      </c>
      <c r="R159" s="118">
        <f>SUM(R160:R175)</f>
        <v>5.1200000000000002E-2</v>
      </c>
      <c r="T159" s="119">
        <f>SUM(T160:T175)</f>
        <v>0</v>
      </c>
      <c r="AR159" s="114" t="s">
        <v>80</v>
      </c>
      <c r="AT159" s="120" t="s">
        <v>71</v>
      </c>
      <c r="AU159" s="120" t="s">
        <v>82</v>
      </c>
      <c r="AY159" s="114" t="s">
        <v>125</v>
      </c>
      <c r="BK159" s="121">
        <f>SUM(BK160:BK175)</f>
        <v>0</v>
      </c>
    </row>
    <row r="160" spans="2:65" s="1" customFormat="1" ht="44.25" customHeight="1" x14ac:dyDescent="0.2">
      <c r="B160" s="25"/>
      <c r="C160" s="124" t="s">
        <v>200</v>
      </c>
      <c r="D160" s="124" t="s">
        <v>128</v>
      </c>
      <c r="E160" s="125" t="s">
        <v>974</v>
      </c>
      <c r="F160" s="126" t="s">
        <v>975</v>
      </c>
      <c r="G160" s="127" t="s">
        <v>252</v>
      </c>
      <c r="H160" s="128">
        <v>16</v>
      </c>
      <c r="I160" s="129"/>
      <c r="J160" s="129">
        <f>ROUND(I160*H160,2)</f>
        <v>0</v>
      </c>
      <c r="K160" s="126" t="s">
        <v>1145</v>
      </c>
      <c r="L160" s="25"/>
      <c r="M160" s="130" t="s">
        <v>1</v>
      </c>
      <c r="N160" s="131" t="s">
        <v>37</v>
      </c>
      <c r="O160" s="132">
        <v>1.109</v>
      </c>
      <c r="P160" s="132">
        <f>O160*H160</f>
        <v>17.744</v>
      </c>
      <c r="Q160" s="132">
        <v>3.2000000000000002E-3</v>
      </c>
      <c r="R160" s="132">
        <f>Q160*H160</f>
        <v>5.1200000000000002E-2</v>
      </c>
      <c r="S160" s="132">
        <v>0</v>
      </c>
      <c r="T160" s="133">
        <f>S160*H160</f>
        <v>0</v>
      </c>
      <c r="AR160" s="134" t="s">
        <v>146</v>
      </c>
      <c r="AT160" s="134" t="s">
        <v>128</v>
      </c>
      <c r="AU160" s="134" t="s">
        <v>140</v>
      </c>
      <c r="AY160" s="13" t="s">
        <v>125</v>
      </c>
      <c r="BE160" s="135">
        <f>IF(N160="základní",J160,0)</f>
        <v>0</v>
      </c>
      <c r="BF160" s="135">
        <f>IF(N160="snížená",J160,0)</f>
        <v>0</v>
      </c>
      <c r="BG160" s="135">
        <f>IF(N160="zákl. přenesená",J160,0)</f>
        <v>0</v>
      </c>
      <c r="BH160" s="135">
        <f>IF(N160="sníž. přenesená",J160,0)</f>
        <v>0</v>
      </c>
      <c r="BI160" s="135">
        <f>IF(N160="nulová",J160,0)</f>
        <v>0</v>
      </c>
      <c r="BJ160" s="13" t="s">
        <v>80</v>
      </c>
      <c r="BK160" s="135">
        <f>ROUND(I160*H160,2)</f>
        <v>0</v>
      </c>
      <c r="BL160" s="13" t="s">
        <v>146</v>
      </c>
      <c r="BM160" s="134" t="s">
        <v>976</v>
      </c>
    </row>
    <row r="161" spans="2:65" s="1" customFormat="1" ht="29.25" x14ac:dyDescent="0.2">
      <c r="B161" s="25"/>
      <c r="D161" s="136" t="s">
        <v>134</v>
      </c>
      <c r="F161" s="137" t="s">
        <v>977</v>
      </c>
      <c r="L161" s="25"/>
      <c r="M161" s="138"/>
      <c r="T161" s="49"/>
      <c r="AT161" s="13" t="s">
        <v>134</v>
      </c>
      <c r="AU161" s="13" t="s">
        <v>140</v>
      </c>
    </row>
    <row r="162" spans="2:65" s="1" customFormat="1" ht="24.2" customHeight="1" x14ac:dyDescent="0.2">
      <c r="B162" s="25"/>
      <c r="C162" s="124" t="s">
        <v>204</v>
      </c>
      <c r="D162" s="124" t="s">
        <v>128</v>
      </c>
      <c r="E162" s="125" t="s">
        <v>978</v>
      </c>
      <c r="F162" s="126" t="s">
        <v>979</v>
      </c>
      <c r="G162" s="127" t="s">
        <v>143</v>
      </c>
      <c r="H162" s="128">
        <v>9.4</v>
      </c>
      <c r="I162" s="129"/>
      <c r="J162" s="129">
        <f>ROUND(I162*H162,2)</f>
        <v>0</v>
      </c>
      <c r="K162" s="126" t="s">
        <v>282</v>
      </c>
      <c r="L162" s="25"/>
      <c r="M162" s="130" t="s">
        <v>1</v>
      </c>
      <c r="N162" s="131" t="s">
        <v>37</v>
      </c>
      <c r="O162" s="132">
        <v>0</v>
      </c>
      <c r="P162" s="132">
        <f>O162*H162</f>
        <v>0</v>
      </c>
      <c r="Q162" s="132">
        <v>0</v>
      </c>
      <c r="R162" s="132">
        <f>Q162*H162</f>
        <v>0</v>
      </c>
      <c r="S162" s="132">
        <v>0</v>
      </c>
      <c r="T162" s="133">
        <f>S162*H162</f>
        <v>0</v>
      </c>
      <c r="AR162" s="134" t="s">
        <v>146</v>
      </c>
      <c r="AT162" s="134" t="s">
        <v>128</v>
      </c>
      <c r="AU162" s="134" t="s">
        <v>140</v>
      </c>
      <c r="AY162" s="13" t="s">
        <v>125</v>
      </c>
      <c r="BE162" s="135">
        <f>IF(N162="základní",J162,0)</f>
        <v>0</v>
      </c>
      <c r="BF162" s="135">
        <f>IF(N162="snížená",J162,0)</f>
        <v>0</v>
      </c>
      <c r="BG162" s="135">
        <f>IF(N162="zákl. přenesená",J162,0)</f>
        <v>0</v>
      </c>
      <c r="BH162" s="135">
        <f>IF(N162="sníž. přenesená",J162,0)</f>
        <v>0</v>
      </c>
      <c r="BI162" s="135">
        <f>IF(N162="nulová",J162,0)</f>
        <v>0</v>
      </c>
      <c r="BJ162" s="13" t="s">
        <v>80</v>
      </c>
      <c r="BK162" s="135">
        <f>ROUND(I162*H162,2)</f>
        <v>0</v>
      </c>
      <c r="BL162" s="13" t="s">
        <v>146</v>
      </c>
      <c r="BM162" s="134" t="s">
        <v>980</v>
      </c>
    </row>
    <row r="163" spans="2:65" s="1" customFormat="1" ht="39" x14ac:dyDescent="0.2">
      <c r="B163" s="25"/>
      <c r="D163" s="136" t="s">
        <v>134</v>
      </c>
      <c r="F163" s="137" t="s">
        <v>981</v>
      </c>
      <c r="L163" s="25"/>
      <c r="M163" s="138"/>
      <c r="T163" s="49"/>
      <c r="AT163" s="13" t="s">
        <v>134</v>
      </c>
      <c r="AU163" s="13" t="s">
        <v>140</v>
      </c>
    </row>
    <row r="164" spans="2:65" s="1" customFormat="1" ht="29.25" x14ac:dyDescent="0.2">
      <c r="B164" s="25"/>
      <c r="D164" s="136" t="s">
        <v>150</v>
      </c>
      <c r="F164" s="148" t="s">
        <v>982</v>
      </c>
      <c r="L164" s="25"/>
      <c r="M164" s="138"/>
      <c r="T164" s="49"/>
      <c r="AT164" s="13" t="s">
        <v>150</v>
      </c>
      <c r="AU164" s="13" t="s">
        <v>140</v>
      </c>
    </row>
    <row r="165" spans="2:65" s="1" customFormat="1" ht="24.2" customHeight="1" x14ac:dyDescent="0.2">
      <c r="B165" s="25"/>
      <c r="C165" s="124" t="s">
        <v>208</v>
      </c>
      <c r="D165" s="124" t="s">
        <v>128</v>
      </c>
      <c r="E165" s="125" t="s">
        <v>983</v>
      </c>
      <c r="F165" s="126" t="s">
        <v>984</v>
      </c>
      <c r="G165" s="127" t="s">
        <v>143</v>
      </c>
      <c r="H165" s="128">
        <v>9.4</v>
      </c>
      <c r="I165" s="129"/>
      <c r="J165" s="129">
        <f>ROUND(I165*H165,2)</f>
        <v>0</v>
      </c>
      <c r="K165" s="126" t="s">
        <v>282</v>
      </c>
      <c r="L165" s="25"/>
      <c r="M165" s="130" t="s">
        <v>1</v>
      </c>
      <c r="N165" s="131" t="s">
        <v>37</v>
      </c>
      <c r="O165" s="132">
        <v>0</v>
      </c>
      <c r="P165" s="132">
        <f>O165*H165</f>
        <v>0</v>
      </c>
      <c r="Q165" s="132">
        <v>0</v>
      </c>
      <c r="R165" s="132">
        <f>Q165*H165</f>
        <v>0</v>
      </c>
      <c r="S165" s="132">
        <v>0</v>
      </c>
      <c r="T165" s="133">
        <f>S165*H165</f>
        <v>0</v>
      </c>
      <c r="AR165" s="134" t="s">
        <v>146</v>
      </c>
      <c r="AT165" s="134" t="s">
        <v>128</v>
      </c>
      <c r="AU165" s="134" t="s">
        <v>140</v>
      </c>
      <c r="AY165" s="13" t="s">
        <v>125</v>
      </c>
      <c r="BE165" s="135">
        <f>IF(N165="základní",J165,0)</f>
        <v>0</v>
      </c>
      <c r="BF165" s="135">
        <f>IF(N165="snížená",J165,0)</f>
        <v>0</v>
      </c>
      <c r="BG165" s="135">
        <f>IF(N165="zákl. přenesená",J165,0)</f>
        <v>0</v>
      </c>
      <c r="BH165" s="135">
        <f>IF(N165="sníž. přenesená",J165,0)</f>
        <v>0</v>
      </c>
      <c r="BI165" s="135">
        <f>IF(N165="nulová",J165,0)</f>
        <v>0</v>
      </c>
      <c r="BJ165" s="13" t="s">
        <v>80</v>
      </c>
      <c r="BK165" s="135">
        <f>ROUND(I165*H165,2)</f>
        <v>0</v>
      </c>
      <c r="BL165" s="13" t="s">
        <v>146</v>
      </c>
      <c r="BM165" s="134" t="s">
        <v>985</v>
      </c>
    </row>
    <row r="166" spans="2:65" s="1" customFormat="1" ht="29.25" x14ac:dyDescent="0.2">
      <c r="B166" s="25"/>
      <c r="D166" s="136" t="s">
        <v>134</v>
      </c>
      <c r="F166" s="137" t="s">
        <v>986</v>
      </c>
      <c r="L166" s="25"/>
      <c r="M166" s="138"/>
      <c r="T166" s="49"/>
      <c r="AT166" s="13" t="s">
        <v>134</v>
      </c>
      <c r="AU166" s="13" t="s">
        <v>140</v>
      </c>
    </row>
    <row r="167" spans="2:65" s="1" customFormat="1" ht="24.2" customHeight="1" x14ac:dyDescent="0.2">
      <c r="B167" s="25"/>
      <c r="C167" s="124" t="s">
        <v>213</v>
      </c>
      <c r="D167" s="124" t="s">
        <v>128</v>
      </c>
      <c r="E167" s="125" t="s">
        <v>978</v>
      </c>
      <c r="F167" s="126" t="s">
        <v>979</v>
      </c>
      <c r="G167" s="127" t="s">
        <v>143</v>
      </c>
      <c r="H167" s="128">
        <v>8</v>
      </c>
      <c r="I167" s="129"/>
      <c r="J167" s="129">
        <f>ROUND(I167*H167,2)</f>
        <v>0</v>
      </c>
      <c r="K167" s="126" t="s">
        <v>282</v>
      </c>
      <c r="L167" s="25"/>
      <c r="M167" s="130" t="s">
        <v>1</v>
      </c>
      <c r="N167" s="131" t="s">
        <v>37</v>
      </c>
      <c r="O167" s="132">
        <v>0</v>
      </c>
      <c r="P167" s="132">
        <f>O167*H167</f>
        <v>0</v>
      </c>
      <c r="Q167" s="132">
        <v>0</v>
      </c>
      <c r="R167" s="132">
        <f>Q167*H167</f>
        <v>0</v>
      </c>
      <c r="S167" s="132">
        <v>0</v>
      </c>
      <c r="T167" s="133">
        <f>S167*H167</f>
        <v>0</v>
      </c>
      <c r="AR167" s="134" t="s">
        <v>146</v>
      </c>
      <c r="AT167" s="134" t="s">
        <v>128</v>
      </c>
      <c r="AU167" s="134" t="s">
        <v>140</v>
      </c>
      <c r="AY167" s="13" t="s">
        <v>125</v>
      </c>
      <c r="BE167" s="135">
        <f>IF(N167="základní",J167,0)</f>
        <v>0</v>
      </c>
      <c r="BF167" s="135">
        <f>IF(N167="snížená",J167,0)</f>
        <v>0</v>
      </c>
      <c r="BG167" s="135">
        <f>IF(N167="zákl. přenesená",J167,0)</f>
        <v>0</v>
      </c>
      <c r="BH167" s="135">
        <f>IF(N167="sníž. přenesená",J167,0)</f>
        <v>0</v>
      </c>
      <c r="BI167" s="135">
        <f>IF(N167="nulová",J167,0)</f>
        <v>0</v>
      </c>
      <c r="BJ167" s="13" t="s">
        <v>80</v>
      </c>
      <c r="BK167" s="135">
        <f>ROUND(I167*H167,2)</f>
        <v>0</v>
      </c>
      <c r="BL167" s="13" t="s">
        <v>146</v>
      </c>
      <c r="BM167" s="134" t="s">
        <v>987</v>
      </c>
    </row>
    <row r="168" spans="2:65" s="1" customFormat="1" ht="39" x14ac:dyDescent="0.2">
      <c r="B168" s="25"/>
      <c r="D168" s="136" t="s">
        <v>134</v>
      </c>
      <c r="F168" s="137" t="s">
        <v>981</v>
      </c>
      <c r="L168" s="25"/>
      <c r="M168" s="138"/>
      <c r="T168" s="49"/>
      <c r="AT168" s="13" t="s">
        <v>134</v>
      </c>
      <c r="AU168" s="13" t="s">
        <v>140</v>
      </c>
    </row>
    <row r="169" spans="2:65" s="1" customFormat="1" ht="19.5" x14ac:dyDescent="0.2">
      <c r="B169" s="25"/>
      <c r="D169" s="136" t="s">
        <v>150</v>
      </c>
      <c r="F169" s="148" t="s">
        <v>988</v>
      </c>
      <c r="L169" s="25"/>
      <c r="M169" s="138"/>
      <c r="T169" s="49"/>
      <c r="AT169" s="13" t="s">
        <v>150</v>
      </c>
      <c r="AU169" s="13" t="s">
        <v>140</v>
      </c>
    </row>
    <row r="170" spans="2:65" s="1" customFormat="1" ht="24.2" customHeight="1" x14ac:dyDescent="0.2">
      <c r="B170" s="25"/>
      <c r="C170" s="124" t="s">
        <v>217</v>
      </c>
      <c r="D170" s="124" t="s">
        <v>128</v>
      </c>
      <c r="E170" s="125" t="s">
        <v>983</v>
      </c>
      <c r="F170" s="126" t="s">
        <v>984</v>
      </c>
      <c r="G170" s="127" t="s">
        <v>143</v>
      </c>
      <c r="H170" s="128">
        <v>8</v>
      </c>
      <c r="I170" s="129"/>
      <c r="J170" s="129">
        <f>ROUND(I170*H170,2)</f>
        <v>0</v>
      </c>
      <c r="K170" s="126" t="s">
        <v>282</v>
      </c>
      <c r="L170" s="25"/>
      <c r="M170" s="130" t="s">
        <v>1</v>
      </c>
      <c r="N170" s="131" t="s">
        <v>37</v>
      </c>
      <c r="O170" s="132">
        <v>0</v>
      </c>
      <c r="P170" s="132">
        <f>O170*H170</f>
        <v>0</v>
      </c>
      <c r="Q170" s="132">
        <v>0</v>
      </c>
      <c r="R170" s="132">
        <f>Q170*H170</f>
        <v>0</v>
      </c>
      <c r="S170" s="132">
        <v>0</v>
      </c>
      <c r="T170" s="133">
        <f>S170*H170</f>
        <v>0</v>
      </c>
      <c r="AR170" s="134" t="s">
        <v>146</v>
      </c>
      <c r="AT170" s="134" t="s">
        <v>128</v>
      </c>
      <c r="AU170" s="134" t="s">
        <v>140</v>
      </c>
      <c r="AY170" s="13" t="s">
        <v>125</v>
      </c>
      <c r="BE170" s="135">
        <f>IF(N170="základní",J170,0)</f>
        <v>0</v>
      </c>
      <c r="BF170" s="135">
        <f>IF(N170="snížená",J170,0)</f>
        <v>0</v>
      </c>
      <c r="BG170" s="135">
        <f>IF(N170="zákl. přenesená",J170,0)</f>
        <v>0</v>
      </c>
      <c r="BH170" s="135">
        <f>IF(N170="sníž. přenesená",J170,0)</f>
        <v>0</v>
      </c>
      <c r="BI170" s="135">
        <f>IF(N170="nulová",J170,0)</f>
        <v>0</v>
      </c>
      <c r="BJ170" s="13" t="s">
        <v>80</v>
      </c>
      <c r="BK170" s="135">
        <f>ROUND(I170*H170,2)</f>
        <v>0</v>
      </c>
      <c r="BL170" s="13" t="s">
        <v>146</v>
      </c>
      <c r="BM170" s="134" t="s">
        <v>989</v>
      </c>
    </row>
    <row r="171" spans="2:65" s="1" customFormat="1" ht="29.25" x14ac:dyDescent="0.2">
      <c r="B171" s="25"/>
      <c r="D171" s="136" t="s">
        <v>134</v>
      </c>
      <c r="F171" s="137" t="s">
        <v>986</v>
      </c>
      <c r="L171" s="25"/>
      <c r="M171" s="138"/>
      <c r="T171" s="49"/>
      <c r="AT171" s="13" t="s">
        <v>134</v>
      </c>
      <c r="AU171" s="13" t="s">
        <v>140</v>
      </c>
    </row>
    <row r="172" spans="2:65" s="1" customFormat="1" ht="19.5" x14ac:dyDescent="0.2">
      <c r="B172" s="25"/>
      <c r="D172" s="136" t="s">
        <v>150</v>
      </c>
      <c r="F172" s="148" t="s">
        <v>988</v>
      </c>
      <c r="L172" s="25"/>
      <c r="M172" s="138"/>
      <c r="T172" s="49"/>
      <c r="AT172" s="13" t="s">
        <v>150</v>
      </c>
      <c r="AU172" s="13" t="s">
        <v>140</v>
      </c>
    </row>
    <row r="173" spans="2:65" s="1" customFormat="1" ht="16.5" customHeight="1" x14ac:dyDescent="0.2">
      <c r="B173" s="25"/>
      <c r="C173" s="124" t="s">
        <v>221</v>
      </c>
      <c r="D173" s="124" t="s">
        <v>128</v>
      </c>
      <c r="E173" s="125" t="s">
        <v>990</v>
      </c>
      <c r="F173" s="126" t="s">
        <v>991</v>
      </c>
      <c r="G173" s="127" t="s">
        <v>992</v>
      </c>
      <c r="H173" s="128">
        <v>100</v>
      </c>
      <c r="I173" s="129"/>
      <c r="J173" s="129">
        <f>ROUND(I173*H173,2)</f>
        <v>0</v>
      </c>
      <c r="K173" s="126" t="s">
        <v>282</v>
      </c>
      <c r="L173" s="25"/>
      <c r="M173" s="130" t="s">
        <v>1</v>
      </c>
      <c r="N173" s="131" t="s">
        <v>37</v>
      </c>
      <c r="O173" s="132">
        <v>0</v>
      </c>
      <c r="P173" s="132">
        <f>O173*H173</f>
        <v>0</v>
      </c>
      <c r="Q173" s="132">
        <v>0</v>
      </c>
      <c r="R173" s="132">
        <f>Q173*H173</f>
        <v>0</v>
      </c>
      <c r="S173" s="132">
        <v>0</v>
      </c>
      <c r="T173" s="133">
        <f>S173*H173</f>
        <v>0</v>
      </c>
      <c r="AR173" s="134" t="s">
        <v>146</v>
      </c>
      <c r="AT173" s="134" t="s">
        <v>128</v>
      </c>
      <c r="AU173" s="134" t="s">
        <v>140</v>
      </c>
      <c r="AY173" s="13" t="s">
        <v>125</v>
      </c>
      <c r="BE173" s="135">
        <f>IF(N173="základní",J173,0)</f>
        <v>0</v>
      </c>
      <c r="BF173" s="135">
        <f>IF(N173="snížená",J173,0)</f>
        <v>0</v>
      </c>
      <c r="BG173" s="135">
        <f>IF(N173="zákl. přenesená",J173,0)</f>
        <v>0</v>
      </c>
      <c r="BH173" s="135">
        <f>IF(N173="sníž. přenesená",J173,0)</f>
        <v>0</v>
      </c>
      <c r="BI173" s="135">
        <f>IF(N173="nulová",J173,0)</f>
        <v>0</v>
      </c>
      <c r="BJ173" s="13" t="s">
        <v>80</v>
      </c>
      <c r="BK173" s="135">
        <f>ROUND(I173*H173,2)</f>
        <v>0</v>
      </c>
      <c r="BL173" s="13" t="s">
        <v>146</v>
      </c>
      <c r="BM173" s="134" t="s">
        <v>993</v>
      </c>
    </row>
    <row r="174" spans="2:65" s="1" customFormat="1" ht="29.25" x14ac:dyDescent="0.2">
      <c r="B174" s="25"/>
      <c r="D174" s="136" t="s">
        <v>134</v>
      </c>
      <c r="F174" s="137" t="s">
        <v>994</v>
      </c>
      <c r="L174" s="25"/>
      <c r="M174" s="138"/>
      <c r="T174" s="49"/>
      <c r="AT174" s="13" t="s">
        <v>134</v>
      </c>
      <c r="AU174" s="13" t="s">
        <v>140</v>
      </c>
    </row>
    <row r="175" spans="2:65" s="1" customFormat="1" ht="19.5" x14ac:dyDescent="0.2">
      <c r="B175" s="25"/>
      <c r="D175" s="136" t="s">
        <v>150</v>
      </c>
      <c r="F175" s="148" t="s">
        <v>995</v>
      </c>
      <c r="L175" s="25"/>
      <c r="M175" s="138"/>
      <c r="T175" s="49"/>
      <c r="AT175" s="13" t="s">
        <v>150</v>
      </c>
      <c r="AU175" s="13" t="s">
        <v>140</v>
      </c>
    </row>
    <row r="176" spans="2:65" s="11" customFormat="1" ht="20.85" customHeight="1" x14ac:dyDescent="0.2">
      <c r="B176" s="113"/>
      <c r="D176" s="114" t="s">
        <v>71</v>
      </c>
      <c r="E176" s="122" t="s">
        <v>790</v>
      </c>
      <c r="F176" s="122" t="s">
        <v>996</v>
      </c>
      <c r="J176" s="123">
        <f>BK176</f>
        <v>0</v>
      </c>
      <c r="L176" s="113"/>
      <c r="M176" s="117"/>
      <c r="P176" s="118">
        <f>SUM(P177:P188)</f>
        <v>0</v>
      </c>
      <c r="R176" s="118">
        <f>SUM(R177:R188)</f>
        <v>0</v>
      </c>
      <c r="T176" s="119">
        <f>SUM(T177:T188)</f>
        <v>0</v>
      </c>
      <c r="AR176" s="114" t="s">
        <v>80</v>
      </c>
      <c r="AT176" s="120" t="s">
        <v>71</v>
      </c>
      <c r="AU176" s="120" t="s">
        <v>82</v>
      </c>
      <c r="AY176" s="114" t="s">
        <v>125</v>
      </c>
      <c r="BK176" s="121">
        <f>SUM(BK177:BK188)</f>
        <v>0</v>
      </c>
    </row>
    <row r="177" spans="2:65" s="1" customFormat="1" ht="37.9" customHeight="1" x14ac:dyDescent="0.2">
      <c r="B177" s="25"/>
      <c r="C177" s="124" t="s">
        <v>7</v>
      </c>
      <c r="D177" s="124" t="s">
        <v>128</v>
      </c>
      <c r="E177" s="125" t="s">
        <v>793</v>
      </c>
      <c r="F177" s="126" t="s">
        <v>794</v>
      </c>
      <c r="G177" s="127" t="s">
        <v>131</v>
      </c>
      <c r="H177" s="128">
        <v>1</v>
      </c>
      <c r="I177" s="129"/>
      <c r="J177" s="129">
        <f>ROUND(I177*H177,2)</f>
        <v>0</v>
      </c>
      <c r="K177" s="126" t="s">
        <v>282</v>
      </c>
      <c r="L177" s="25"/>
      <c r="M177" s="130" t="s">
        <v>1</v>
      </c>
      <c r="N177" s="131" t="s">
        <v>37</v>
      </c>
      <c r="O177" s="132">
        <v>0</v>
      </c>
      <c r="P177" s="132">
        <f>O177*H177</f>
        <v>0</v>
      </c>
      <c r="Q177" s="132">
        <v>0</v>
      </c>
      <c r="R177" s="132">
        <f>Q177*H177</f>
        <v>0</v>
      </c>
      <c r="S177" s="132">
        <v>0</v>
      </c>
      <c r="T177" s="133">
        <f>S177*H177</f>
        <v>0</v>
      </c>
      <c r="AR177" s="134" t="s">
        <v>132</v>
      </c>
      <c r="AT177" s="134" t="s">
        <v>128</v>
      </c>
      <c r="AU177" s="134" t="s">
        <v>140</v>
      </c>
      <c r="AY177" s="13" t="s">
        <v>125</v>
      </c>
      <c r="BE177" s="135">
        <f>IF(N177="základní",J177,0)</f>
        <v>0</v>
      </c>
      <c r="BF177" s="135">
        <f>IF(N177="snížená",J177,0)</f>
        <v>0</v>
      </c>
      <c r="BG177" s="135">
        <f>IF(N177="zákl. přenesená",J177,0)</f>
        <v>0</v>
      </c>
      <c r="BH177" s="135">
        <f>IF(N177="sníž. přenesená",J177,0)</f>
        <v>0</v>
      </c>
      <c r="BI177" s="135">
        <f>IF(N177="nulová",J177,0)</f>
        <v>0</v>
      </c>
      <c r="BJ177" s="13" t="s">
        <v>80</v>
      </c>
      <c r="BK177" s="135">
        <f>ROUND(I177*H177,2)</f>
        <v>0</v>
      </c>
      <c r="BL177" s="13" t="s">
        <v>132</v>
      </c>
      <c r="BM177" s="134" t="s">
        <v>997</v>
      </c>
    </row>
    <row r="178" spans="2:65" s="1" customFormat="1" ht="58.5" x14ac:dyDescent="0.2">
      <c r="B178" s="25"/>
      <c r="D178" s="136" t="s">
        <v>134</v>
      </c>
      <c r="F178" s="137" t="s">
        <v>796</v>
      </c>
      <c r="L178" s="25"/>
      <c r="M178" s="138"/>
      <c r="T178" s="49"/>
      <c r="AT178" s="13" t="s">
        <v>134</v>
      </c>
      <c r="AU178" s="13" t="s">
        <v>140</v>
      </c>
    </row>
    <row r="179" spans="2:65" s="1" customFormat="1" ht="55.5" customHeight="1" x14ac:dyDescent="0.2">
      <c r="B179" s="25"/>
      <c r="C179" s="124" t="s">
        <v>229</v>
      </c>
      <c r="D179" s="124" t="s">
        <v>128</v>
      </c>
      <c r="E179" s="125" t="s">
        <v>802</v>
      </c>
      <c r="F179" s="126" t="s">
        <v>803</v>
      </c>
      <c r="G179" s="127" t="s">
        <v>131</v>
      </c>
      <c r="H179" s="128">
        <v>1</v>
      </c>
      <c r="I179" s="129"/>
      <c r="J179" s="129">
        <f>ROUND(I179*H179,2)</f>
        <v>0</v>
      </c>
      <c r="K179" s="126" t="s">
        <v>282</v>
      </c>
      <c r="L179" s="25"/>
      <c r="M179" s="130" t="s">
        <v>1</v>
      </c>
      <c r="N179" s="131" t="s">
        <v>37</v>
      </c>
      <c r="O179" s="132">
        <v>0</v>
      </c>
      <c r="P179" s="132">
        <f>O179*H179</f>
        <v>0</v>
      </c>
      <c r="Q179" s="132">
        <v>0</v>
      </c>
      <c r="R179" s="132">
        <f>Q179*H179</f>
        <v>0</v>
      </c>
      <c r="S179" s="132">
        <v>0</v>
      </c>
      <c r="T179" s="133">
        <f>S179*H179</f>
        <v>0</v>
      </c>
      <c r="AR179" s="134" t="s">
        <v>132</v>
      </c>
      <c r="AT179" s="134" t="s">
        <v>128</v>
      </c>
      <c r="AU179" s="134" t="s">
        <v>140</v>
      </c>
      <c r="AY179" s="13" t="s">
        <v>125</v>
      </c>
      <c r="BE179" s="135">
        <f>IF(N179="základní",J179,0)</f>
        <v>0</v>
      </c>
      <c r="BF179" s="135">
        <f>IF(N179="snížená",J179,0)</f>
        <v>0</v>
      </c>
      <c r="BG179" s="135">
        <f>IF(N179="zákl. přenesená",J179,0)</f>
        <v>0</v>
      </c>
      <c r="BH179" s="135">
        <f>IF(N179="sníž. přenesená",J179,0)</f>
        <v>0</v>
      </c>
      <c r="BI179" s="135">
        <f>IF(N179="nulová",J179,0)</f>
        <v>0</v>
      </c>
      <c r="BJ179" s="13" t="s">
        <v>80</v>
      </c>
      <c r="BK179" s="135">
        <f>ROUND(I179*H179,2)</f>
        <v>0</v>
      </c>
      <c r="BL179" s="13" t="s">
        <v>132</v>
      </c>
      <c r="BM179" s="134" t="s">
        <v>998</v>
      </c>
    </row>
    <row r="180" spans="2:65" s="1" customFormat="1" ht="68.25" x14ac:dyDescent="0.2">
      <c r="B180" s="25"/>
      <c r="D180" s="136" t="s">
        <v>134</v>
      </c>
      <c r="F180" s="137" t="s">
        <v>805</v>
      </c>
      <c r="L180" s="25"/>
      <c r="M180" s="138"/>
      <c r="T180" s="49"/>
      <c r="AT180" s="13" t="s">
        <v>134</v>
      </c>
      <c r="AU180" s="13" t="s">
        <v>140</v>
      </c>
    </row>
    <row r="181" spans="2:65" s="1" customFormat="1" ht="49.15" customHeight="1" x14ac:dyDescent="0.2">
      <c r="B181" s="25"/>
      <c r="C181" s="124" t="s">
        <v>233</v>
      </c>
      <c r="D181" s="124" t="s">
        <v>128</v>
      </c>
      <c r="E181" s="125" t="s">
        <v>807</v>
      </c>
      <c r="F181" s="126" t="s">
        <v>808</v>
      </c>
      <c r="G181" s="127" t="s">
        <v>131</v>
      </c>
      <c r="H181" s="128">
        <v>1</v>
      </c>
      <c r="I181" s="129"/>
      <c r="J181" s="129">
        <f>ROUND(I181*H181,2)</f>
        <v>0</v>
      </c>
      <c r="K181" s="126" t="s">
        <v>282</v>
      </c>
      <c r="L181" s="25"/>
      <c r="M181" s="130" t="s">
        <v>1</v>
      </c>
      <c r="N181" s="131" t="s">
        <v>37</v>
      </c>
      <c r="O181" s="132">
        <v>0</v>
      </c>
      <c r="P181" s="132">
        <f>O181*H181</f>
        <v>0</v>
      </c>
      <c r="Q181" s="132">
        <v>0</v>
      </c>
      <c r="R181" s="132">
        <f>Q181*H181</f>
        <v>0</v>
      </c>
      <c r="S181" s="132">
        <v>0</v>
      </c>
      <c r="T181" s="133">
        <f>S181*H181</f>
        <v>0</v>
      </c>
      <c r="AR181" s="134" t="s">
        <v>132</v>
      </c>
      <c r="AT181" s="134" t="s">
        <v>128</v>
      </c>
      <c r="AU181" s="134" t="s">
        <v>140</v>
      </c>
      <c r="AY181" s="13" t="s">
        <v>125</v>
      </c>
      <c r="BE181" s="135">
        <f>IF(N181="základní",J181,0)</f>
        <v>0</v>
      </c>
      <c r="BF181" s="135">
        <f>IF(N181="snížená",J181,0)</f>
        <v>0</v>
      </c>
      <c r="BG181" s="135">
        <f>IF(N181="zákl. přenesená",J181,0)</f>
        <v>0</v>
      </c>
      <c r="BH181" s="135">
        <f>IF(N181="sníž. přenesená",J181,0)</f>
        <v>0</v>
      </c>
      <c r="BI181" s="135">
        <f>IF(N181="nulová",J181,0)</f>
        <v>0</v>
      </c>
      <c r="BJ181" s="13" t="s">
        <v>80</v>
      </c>
      <c r="BK181" s="135">
        <f>ROUND(I181*H181,2)</f>
        <v>0</v>
      </c>
      <c r="BL181" s="13" t="s">
        <v>132</v>
      </c>
      <c r="BM181" s="134" t="s">
        <v>999</v>
      </c>
    </row>
    <row r="182" spans="2:65" s="1" customFormat="1" ht="29.25" x14ac:dyDescent="0.2">
      <c r="B182" s="25"/>
      <c r="D182" s="136" t="s">
        <v>134</v>
      </c>
      <c r="F182" s="137" t="s">
        <v>808</v>
      </c>
      <c r="L182" s="25"/>
      <c r="M182" s="138"/>
      <c r="T182" s="49"/>
      <c r="AT182" s="13" t="s">
        <v>134</v>
      </c>
      <c r="AU182" s="13" t="s">
        <v>140</v>
      </c>
    </row>
    <row r="183" spans="2:65" s="1" customFormat="1" ht="16.5" customHeight="1" x14ac:dyDescent="0.2">
      <c r="B183" s="25"/>
      <c r="C183" s="124" t="s">
        <v>237</v>
      </c>
      <c r="D183" s="124" t="s">
        <v>128</v>
      </c>
      <c r="E183" s="125" t="s">
        <v>1000</v>
      </c>
      <c r="F183" s="126" t="s">
        <v>1001</v>
      </c>
      <c r="G183" s="127" t="s">
        <v>176</v>
      </c>
      <c r="H183" s="128">
        <v>10</v>
      </c>
      <c r="I183" s="129"/>
      <c r="J183" s="129">
        <f>ROUND(I183*H183,2)</f>
        <v>0</v>
      </c>
      <c r="K183" s="126" t="s">
        <v>282</v>
      </c>
      <c r="L183" s="25"/>
      <c r="M183" s="130" t="s">
        <v>1</v>
      </c>
      <c r="N183" s="131" t="s">
        <v>37</v>
      </c>
      <c r="O183" s="132">
        <v>0</v>
      </c>
      <c r="P183" s="132">
        <f>O183*H183</f>
        <v>0</v>
      </c>
      <c r="Q183" s="132">
        <v>0</v>
      </c>
      <c r="R183" s="132">
        <f>Q183*H183</f>
        <v>0</v>
      </c>
      <c r="S183" s="132">
        <v>0</v>
      </c>
      <c r="T183" s="133">
        <f>S183*H183</f>
        <v>0</v>
      </c>
      <c r="AR183" s="134" t="s">
        <v>132</v>
      </c>
      <c r="AT183" s="134" t="s">
        <v>128</v>
      </c>
      <c r="AU183" s="134" t="s">
        <v>140</v>
      </c>
      <c r="AY183" s="13" t="s">
        <v>125</v>
      </c>
      <c r="BE183" s="135">
        <f>IF(N183="základní",J183,0)</f>
        <v>0</v>
      </c>
      <c r="BF183" s="135">
        <f>IF(N183="snížená",J183,0)</f>
        <v>0</v>
      </c>
      <c r="BG183" s="135">
        <f>IF(N183="zákl. přenesená",J183,0)</f>
        <v>0</v>
      </c>
      <c r="BH183" s="135">
        <f>IF(N183="sníž. přenesená",J183,0)</f>
        <v>0</v>
      </c>
      <c r="BI183" s="135">
        <f>IF(N183="nulová",J183,0)</f>
        <v>0</v>
      </c>
      <c r="BJ183" s="13" t="s">
        <v>80</v>
      </c>
      <c r="BK183" s="135">
        <f>ROUND(I183*H183,2)</f>
        <v>0</v>
      </c>
      <c r="BL183" s="13" t="s">
        <v>132</v>
      </c>
      <c r="BM183" s="134" t="s">
        <v>1002</v>
      </c>
    </row>
    <row r="184" spans="2:65" s="1" customFormat="1" ht="29.25" x14ac:dyDescent="0.2">
      <c r="B184" s="25"/>
      <c r="D184" s="136" t="s">
        <v>134</v>
      </c>
      <c r="F184" s="137" t="s">
        <v>1003</v>
      </c>
      <c r="L184" s="25"/>
      <c r="M184" s="138"/>
      <c r="T184" s="49"/>
      <c r="AT184" s="13" t="s">
        <v>134</v>
      </c>
      <c r="AU184" s="13" t="s">
        <v>140</v>
      </c>
    </row>
    <row r="185" spans="2:65" s="1" customFormat="1" ht="24.2" customHeight="1" x14ac:dyDescent="0.2">
      <c r="B185" s="25"/>
      <c r="C185" s="124" t="s">
        <v>241</v>
      </c>
      <c r="D185" s="124" t="s">
        <v>128</v>
      </c>
      <c r="E185" s="125" t="s">
        <v>1004</v>
      </c>
      <c r="F185" s="126" t="s">
        <v>1005</v>
      </c>
      <c r="G185" s="127" t="s">
        <v>176</v>
      </c>
      <c r="H185" s="128">
        <v>8</v>
      </c>
      <c r="I185" s="129"/>
      <c r="J185" s="129">
        <f>ROUND(I185*H185,2)</f>
        <v>0</v>
      </c>
      <c r="K185" s="126" t="s">
        <v>282</v>
      </c>
      <c r="L185" s="25"/>
      <c r="M185" s="130" t="s">
        <v>1</v>
      </c>
      <c r="N185" s="131" t="s">
        <v>37</v>
      </c>
      <c r="O185" s="132">
        <v>0</v>
      </c>
      <c r="P185" s="132">
        <f>O185*H185</f>
        <v>0</v>
      </c>
      <c r="Q185" s="132">
        <v>0</v>
      </c>
      <c r="R185" s="132">
        <f>Q185*H185</f>
        <v>0</v>
      </c>
      <c r="S185" s="132">
        <v>0</v>
      </c>
      <c r="T185" s="133">
        <f>S185*H185</f>
        <v>0</v>
      </c>
      <c r="AR185" s="134" t="s">
        <v>132</v>
      </c>
      <c r="AT185" s="134" t="s">
        <v>128</v>
      </c>
      <c r="AU185" s="134" t="s">
        <v>140</v>
      </c>
      <c r="AY185" s="13" t="s">
        <v>125</v>
      </c>
      <c r="BE185" s="135">
        <f>IF(N185="základní",J185,0)</f>
        <v>0</v>
      </c>
      <c r="BF185" s="135">
        <f>IF(N185="snížená",J185,0)</f>
        <v>0</v>
      </c>
      <c r="BG185" s="135">
        <f>IF(N185="zákl. přenesená",J185,0)</f>
        <v>0</v>
      </c>
      <c r="BH185" s="135">
        <f>IF(N185="sníž. přenesená",J185,0)</f>
        <v>0</v>
      </c>
      <c r="BI185" s="135">
        <f>IF(N185="nulová",J185,0)</f>
        <v>0</v>
      </c>
      <c r="BJ185" s="13" t="s">
        <v>80</v>
      </c>
      <c r="BK185" s="135">
        <f>ROUND(I185*H185,2)</f>
        <v>0</v>
      </c>
      <c r="BL185" s="13" t="s">
        <v>132</v>
      </c>
      <c r="BM185" s="134" t="s">
        <v>1006</v>
      </c>
    </row>
    <row r="186" spans="2:65" s="1" customFormat="1" ht="48.75" x14ac:dyDescent="0.2">
      <c r="B186" s="25"/>
      <c r="D186" s="136" t="s">
        <v>134</v>
      </c>
      <c r="F186" s="137" t="s">
        <v>1007</v>
      </c>
      <c r="L186" s="25"/>
      <c r="M186" s="138"/>
      <c r="T186" s="49"/>
      <c r="AT186" s="13" t="s">
        <v>134</v>
      </c>
      <c r="AU186" s="13" t="s">
        <v>140</v>
      </c>
    </row>
    <row r="187" spans="2:65" s="1" customFormat="1" ht="16.5" customHeight="1" x14ac:dyDescent="0.2">
      <c r="B187" s="25"/>
      <c r="C187" s="124" t="s">
        <v>245</v>
      </c>
      <c r="D187" s="124" t="s">
        <v>128</v>
      </c>
      <c r="E187" s="125" t="s">
        <v>1008</v>
      </c>
      <c r="F187" s="126" t="s">
        <v>1009</v>
      </c>
      <c r="G187" s="127" t="s">
        <v>176</v>
      </c>
      <c r="H187" s="128">
        <v>8</v>
      </c>
      <c r="I187" s="129"/>
      <c r="J187" s="129">
        <f>ROUND(I187*H187,2)</f>
        <v>0</v>
      </c>
      <c r="K187" s="126" t="s">
        <v>282</v>
      </c>
      <c r="L187" s="25"/>
      <c r="M187" s="130" t="s">
        <v>1</v>
      </c>
      <c r="N187" s="131" t="s">
        <v>37</v>
      </c>
      <c r="O187" s="132">
        <v>0</v>
      </c>
      <c r="P187" s="132">
        <f>O187*H187</f>
        <v>0</v>
      </c>
      <c r="Q187" s="132">
        <v>0</v>
      </c>
      <c r="R187" s="132">
        <f>Q187*H187</f>
        <v>0</v>
      </c>
      <c r="S187" s="132">
        <v>0</v>
      </c>
      <c r="T187" s="133">
        <f>S187*H187</f>
        <v>0</v>
      </c>
      <c r="AR187" s="134" t="s">
        <v>132</v>
      </c>
      <c r="AT187" s="134" t="s">
        <v>128</v>
      </c>
      <c r="AU187" s="134" t="s">
        <v>140</v>
      </c>
      <c r="AY187" s="13" t="s">
        <v>125</v>
      </c>
      <c r="BE187" s="135">
        <f>IF(N187="základní",J187,0)</f>
        <v>0</v>
      </c>
      <c r="BF187" s="135">
        <f>IF(N187="snížená",J187,0)</f>
        <v>0</v>
      </c>
      <c r="BG187" s="135">
        <f>IF(N187="zákl. přenesená",J187,0)</f>
        <v>0</v>
      </c>
      <c r="BH187" s="135">
        <f>IF(N187="sníž. přenesená",J187,0)</f>
        <v>0</v>
      </c>
      <c r="BI187" s="135">
        <f>IF(N187="nulová",J187,0)</f>
        <v>0</v>
      </c>
      <c r="BJ187" s="13" t="s">
        <v>80</v>
      </c>
      <c r="BK187" s="135">
        <f>ROUND(I187*H187,2)</f>
        <v>0</v>
      </c>
      <c r="BL187" s="13" t="s">
        <v>132</v>
      </c>
      <c r="BM187" s="134" t="s">
        <v>1010</v>
      </c>
    </row>
    <row r="188" spans="2:65" s="1" customFormat="1" ht="19.5" x14ac:dyDescent="0.2">
      <c r="B188" s="25"/>
      <c r="D188" s="136" t="s">
        <v>134</v>
      </c>
      <c r="F188" s="137" t="s">
        <v>1011</v>
      </c>
      <c r="L188" s="25"/>
      <c r="M188" s="138"/>
      <c r="T188" s="49"/>
      <c r="AT188" s="13" t="s">
        <v>134</v>
      </c>
      <c r="AU188" s="13" t="s">
        <v>140</v>
      </c>
    </row>
    <row r="189" spans="2:65" s="11" customFormat="1" ht="25.9" customHeight="1" x14ac:dyDescent="0.2">
      <c r="B189" s="113"/>
      <c r="D189" s="114" t="s">
        <v>71</v>
      </c>
      <c r="E189" s="115" t="s">
        <v>843</v>
      </c>
      <c r="F189" s="115" t="s">
        <v>844</v>
      </c>
      <c r="J189" s="116">
        <f>BK189</f>
        <v>0</v>
      </c>
      <c r="L189" s="113"/>
      <c r="M189" s="117"/>
      <c r="P189" s="118">
        <f>SUM(P190:P212)</f>
        <v>0</v>
      </c>
      <c r="R189" s="118">
        <f>SUM(R190:R212)</f>
        <v>0</v>
      </c>
      <c r="T189" s="119">
        <f>SUM(T190:T212)</f>
        <v>0</v>
      </c>
      <c r="AR189" s="114" t="s">
        <v>146</v>
      </c>
      <c r="AT189" s="120" t="s">
        <v>71</v>
      </c>
      <c r="AU189" s="120" t="s">
        <v>72</v>
      </c>
      <c r="AY189" s="114" t="s">
        <v>125</v>
      </c>
      <c r="BK189" s="121">
        <f>SUM(BK190:BK212)</f>
        <v>0</v>
      </c>
    </row>
    <row r="190" spans="2:65" s="1" customFormat="1" ht="33" customHeight="1" x14ac:dyDescent="0.2">
      <c r="B190" s="25"/>
      <c r="C190" s="124" t="s">
        <v>249</v>
      </c>
      <c r="D190" s="124" t="s">
        <v>128</v>
      </c>
      <c r="E190" s="125" t="s">
        <v>1012</v>
      </c>
      <c r="F190" s="126" t="s">
        <v>1013</v>
      </c>
      <c r="G190" s="127" t="s">
        <v>252</v>
      </c>
      <c r="H190" s="128">
        <v>6</v>
      </c>
      <c r="I190" s="129"/>
      <c r="J190" s="129">
        <f>ROUND(I190*H190,2)</f>
        <v>0</v>
      </c>
      <c r="K190" s="126" t="s">
        <v>282</v>
      </c>
      <c r="L190" s="25"/>
      <c r="M190" s="130" t="s">
        <v>1</v>
      </c>
      <c r="N190" s="131" t="s">
        <v>37</v>
      </c>
      <c r="O190" s="132">
        <v>0</v>
      </c>
      <c r="P190" s="132">
        <f>O190*H190</f>
        <v>0</v>
      </c>
      <c r="Q190" s="132">
        <v>0</v>
      </c>
      <c r="R190" s="132">
        <f>Q190*H190</f>
        <v>0</v>
      </c>
      <c r="S190" s="132">
        <v>0</v>
      </c>
      <c r="T190" s="133">
        <f>S190*H190</f>
        <v>0</v>
      </c>
      <c r="AR190" s="134" t="s">
        <v>132</v>
      </c>
      <c r="AT190" s="134" t="s">
        <v>128</v>
      </c>
      <c r="AU190" s="134" t="s">
        <v>80</v>
      </c>
      <c r="AY190" s="13" t="s">
        <v>125</v>
      </c>
      <c r="BE190" s="135">
        <f>IF(N190="základní",J190,0)</f>
        <v>0</v>
      </c>
      <c r="BF190" s="135">
        <f>IF(N190="snížená",J190,0)</f>
        <v>0</v>
      </c>
      <c r="BG190" s="135">
        <f>IF(N190="zákl. přenesená",J190,0)</f>
        <v>0</v>
      </c>
      <c r="BH190" s="135">
        <f>IF(N190="sníž. přenesená",J190,0)</f>
        <v>0</v>
      </c>
      <c r="BI190" s="135">
        <f>IF(N190="nulová",J190,0)</f>
        <v>0</v>
      </c>
      <c r="BJ190" s="13" t="s">
        <v>80</v>
      </c>
      <c r="BK190" s="135">
        <f>ROUND(I190*H190,2)</f>
        <v>0</v>
      </c>
      <c r="BL190" s="13" t="s">
        <v>132</v>
      </c>
      <c r="BM190" s="134" t="s">
        <v>1014</v>
      </c>
    </row>
    <row r="191" spans="2:65" s="1" customFormat="1" ht="29.25" x14ac:dyDescent="0.2">
      <c r="B191" s="25"/>
      <c r="D191" s="136" t="s">
        <v>134</v>
      </c>
      <c r="F191" s="137" t="s">
        <v>1015</v>
      </c>
      <c r="L191" s="25"/>
      <c r="M191" s="138"/>
      <c r="T191" s="49"/>
      <c r="AT191" s="13" t="s">
        <v>134</v>
      </c>
      <c r="AU191" s="13" t="s">
        <v>80</v>
      </c>
    </row>
    <row r="192" spans="2:65" s="1" customFormat="1" ht="19.5" x14ac:dyDescent="0.2">
      <c r="B192" s="25"/>
      <c r="D192" s="136" t="s">
        <v>150</v>
      </c>
      <c r="F192" s="148" t="s">
        <v>1016</v>
      </c>
      <c r="L192" s="25"/>
      <c r="M192" s="138"/>
      <c r="T192" s="49"/>
      <c r="AT192" s="13" t="s">
        <v>150</v>
      </c>
      <c r="AU192" s="13" t="s">
        <v>80</v>
      </c>
    </row>
    <row r="193" spans="2:65" s="1" customFormat="1" ht="24.2" customHeight="1" x14ac:dyDescent="0.2">
      <c r="B193" s="25"/>
      <c r="C193" s="139" t="s">
        <v>255</v>
      </c>
      <c r="D193" s="139" t="s">
        <v>136</v>
      </c>
      <c r="E193" s="140" t="s">
        <v>1017</v>
      </c>
      <c r="F193" s="141" t="s">
        <v>1018</v>
      </c>
      <c r="G193" s="142" t="s">
        <v>252</v>
      </c>
      <c r="H193" s="143">
        <v>6</v>
      </c>
      <c r="I193" s="144"/>
      <c r="J193" s="144">
        <f>ROUND(I193*H193,2)</f>
        <v>0</v>
      </c>
      <c r="K193" s="141" t="s">
        <v>282</v>
      </c>
      <c r="L193" s="145"/>
      <c r="M193" s="146" t="s">
        <v>1</v>
      </c>
      <c r="N193" s="147" t="s">
        <v>37</v>
      </c>
      <c r="O193" s="132">
        <v>0</v>
      </c>
      <c r="P193" s="132">
        <f>O193*H193</f>
        <v>0</v>
      </c>
      <c r="Q193" s="132">
        <v>0</v>
      </c>
      <c r="R193" s="132">
        <f>Q193*H193</f>
        <v>0</v>
      </c>
      <c r="S193" s="132">
        <v>0</v>
      </c>
      <c r="T193" s="133">
        <f>S193*H193</f>
        <v>0</v>
      </c>
      <c r="AR193" s="134" t="s">
        <v>132</v>
      </c>
      <c r="AT193" s="134" t="s">
        <v>136</v>
      </c>
      <c r="AU193" s="134" t="s">
        <v>80</v>
      </c>
      <c r="AY193" s="13" t="s">
        <v>125</v>
      </c>
      <c r="BE193" s="135">
        <f>IF(N193="základní",J193,0)</f>
        <v>0</v>
      </c>
      <c r="BF193" s="135">
        <f>IF(N193="snížená",J193,0)</f>
        <v>0</v>
      </c>
      <c r="BG193" s="135">
        <f>IF(N193="zákl. přenesená",J193,0)</f>
        <v>0</v>
      </c>
      <c r="BH193" s="135">
        <f>IF(N193="sníž. přenesená",J193,0)</f>
        <v>0</v>
      </c>
      <c r="BI193" s="135">
        <f>IF(N193="nulová",J193,0)</f>
        <v>0</v>
      </c>
      <c r="BJ193" s="13" t="s">
        <v>80</v>
      </c>
      <c r="BK193" s="135">
        <f>ROUND(I193*H193,2)</f>
        <v>0</v>
      </c>
      <c r="BL193" s="13" t="s">
        <v>132</v>
      </c>
      <c r="BM193" s="134" t="s">
        <v>1019</v>
      </c>
    </row>
    <row r="194" spans="2:65" s="1" customFormat="1" ht="19.5" x14ac:dyDescent="0.2">
      <c r="B194" s="25"/>
      <c r="D194" s="136" t="s">
        <v>134</v>
      </c>
      <c r="F194" s="137" t="s">
        <v>1018</v>
      </c>
      <c r="L194" s="25"/>
      <c r="M194" s="138"/>
      <c r="T194" s="49"/>
      <c r="AT194" s="13" t="s">
        <v>134</v>
      </c>
      <c r="AU194" s="13" t="s">
        <v>80</v>
      </c>
    </row>
    <row r="195" spans="2:65" s="1" customFormat="1" ht="21.75" customHeight="1" x14ac:dyDescent="0.2">
      <c r="B195" s="25"/>
      <c r="C195" s="124" t="s">
        <v>259</v>
      </c>
      <c r="D195" s="124" t="s">
        <v>128</v>
      </c>
      <c r="E195" s="125" t="s">
        <v>1020</v>
      </c>
      <c r="F195" s="126" t="s">
        <v>1021</v>
      </c>
      <c r="G195" s="127" t="s">
        <v>252</v>
      </c>
      <c r="H195" s="128">
        <v>48</v>
      </c>
      <c r="I195" s="129"/>
      <c r="J195" s="129">
        <f>ROUND(I195*H195,2)</f>
        <v>0</v>
      </c>
      <c r="K195" s="126" t="s">
        <v>282</v>
      </c>
      <c r="L195" s="25"/>
      <c r="M195" s="130" t="s">
        <v>1</v>
      </c>
      <c r="N195" s="131" t="s">
        <v>37</v>
      </c>
      <c r="O195" s="132">
        <v>0</v>
      </c>
      <c r="P195" s="132">
        <f>O195*H195</f>
        <v>0</v>
      </c>
      <c r="Q195" s="132">
        <v>0</v>
      </c>
      <c r="R195" s="132">
        <f>Q195*H195</f>
        <v>0</v>
      </c>
      <c r="S195" s="132">
        <v>0</v>
      </c>
      <c r="T195" s="133">
        <f>S195*H195</f>
        <v>0</v>
      </c>
      <c r="AR195" s="134" t="s">
        <v>132</v>
      </c>
      <c r="AT195" s="134" t="s">
        <v>128</v>
      </c>
      <c r="AU195" s="134" t="s">
        <v>80</v>
      </c>
      <c r="AY195" s="13" t="s">
        <v>125</v>
      </c>
      <c r="BE195" s="135">
        <f>IF(N195="základní",J195,0)</f>
        <v>0</v>
      </c>
      <c r="BF195" s="135">
        <f>IF(N195="snížená",J195,0)</f>
        <v>0</v>
      </c>
      <c r="BG195" s="135">
        <f>IF(N195="zákl. přenesená",J195,0)</f>
        <v>0</v>
      </c>
      <c r="BH195" s="135">
        <f>IF(N195="sníž. přenesená",J195,0)</f>
        <v>0</v>
      </c>
      <c r="BI195" s="135">
        <f>IF(N195="nulová",J195,0)</f>
        <v>0</v>
      </c>
      <c r="BJ195" s="13" t="s">
        <v>80</v>
      </c>
      <c r="BK195" s="135">
        <f>ROUND(I195*H195,2)</f>
        <v>0</v>
      </c>
      <c r="BL195" s="13" t="s">
        <v>132</v>
      </c>
      <c r="BM195" s="134" t="s">
        <v>1022</v>
      </c>
    </row>
    <row r="196" spans="2:65" s="1" customFormat="1" x14ac:dyDescent="0.2">
      <c r="B196" s="25"/>
      <c r="D196" s="136" t="s">
        <v>134</v>
      </c>
      <c r="F196" s="137" t="s">
        <v>1021</v>
      </c>
      <c r="L196" s="25"/>
      <c r="M196" s="138"/>
      <c r="T196" s="49"/>
      <c r="AT196" s="13" t="s">
        <v>134</v>
      </c>
      <c r="AU196" s="13" t="s">
        <v>80</v>
      </c>
    </row>
    <row r="197" spans="2:65" s="1" customFormat="1" ht="19.5" x14ac:dyDescent="0.2">
      <c r="B197" s="25"/>
      <c r="D197" s="136" t="s">
        <v>150</v>
      </c>
      <c r="F197" s="148" t="s">
        <v>1023</v>
      </c>
      <c r="L197" s="25"/>
      <c r="M197" s="138"/>
      <c r="T197" s="49"/>
      <c r="AT197" s="13" t="s">
        <v>150</v>
      </c>
      <c r="AU197" s="13" t="s">
        <v>80</v>
      </c>
    </row>
    <row r="198" spans="2:65" s="1" customFormat="1" ht="24.2" customHeight="1" x14ac:dyDescent="0.2">
      <c r="B198" s="25"/>
      <c r="C198" s="139" t="s">
        <v>263</v>
      </c>
      <c r="D198" s="139" t="s">
        <v>136</v>
      </c>
      <c r="E198" s="140" t="s">
        <v>1024</v>
      </c>
      <c r="F198" s="141" t="s">
        <v>1025</v>
      </c>
      <c r="G198" s="142" t="s">
        <v>252</v>
      </c>
      <c r="H198" s="143">
        <v>48</v>
      </c>
      <c r="I198" s="144"/>
      <c r="J198" s="144">
        <f>ROUND(I198*H198,2)</f>
        <v>0</v>
      </c>
      <c r="K198" s="141" t="s">
        <v>282</v>
      </c>
      <c r="L198" s="145"/>
      <c r="M198" s="146" t="s">
        <v>1</v>
      </c>
      <c r="N198" s="147" t="s">
        <v>37</v>
      </c>
      <c r="O198" s="132">
        <v>0</v>
      </c>
      <c r="P198" s="132">
        <f>O198*H198</f>
        <v>0</v>
      </c>
      <c r="Q198" s="132">
        <v>0</v>
      </c>
      <c r="R198" s="132">
        <f>Q198*H198</f>
        <v>0</v>
      </c>
      <c r="S198" s="132">
        <v>0</v>
      </c>
      <c r="T198" s="133">
        <f>S198*H198</f>
        <v>0</v>
      </c>
      <c r="AR198" s="134" t="s">
        <v>132</v>
      </c>
      <c r="AT198" s="134" t="s">
        <v>136</v>
      </c>
      <c r="AU198" s="134" t="s">
        <v>80</v>
      </c>
      <c r="AY198" s="13" t="s">
        <v>125</v>
      </c>
      <c r="BE198" s="135">
        <f>IF(N198="základní",J198,0)</f>
        <v>0</v>
      </c>
      <c r="BF198" s="135">
        <f>IF(N198="snížená",J198,0)</f>
        <v>0</v>
      </c>
      <c r="BG198" s="135">
        <f>IF(N198="zákl. přenesená",J198,0)</f>
        <v>0</v>
      </c>
      <c r="BH198" s="135">
        <f>IF(N198="sníž. přenesená",J198,0)</f>
        <v>0</v>
      </c>
      <c r="BI198" s="135">
        <f>IF(N198="nulová",J198,0)</f>
        <v>0</v>
      </c>
      <c r="BJ198" s="13" t="s">
        <v>80</v>
      </c>
      <c r="BK198" s="135">
        <f>ROUND(I198*H198,2)</f>
        <v>0</v>
      </c>
      <c r="BL198" s="13" t="s">
        <v>132</v>
      </c>
      <c r="BM198" s="134" t="s">
        <v>1026</v>
      </c>
    </row>
    <row r="199" spans="2:65" s="1" customFormat="1" x14ac:dyDescent="0.2">
      <c r="B199" s="25"/>
      <c r="D199" s="136" t="s">
        <v>134</v>
      </c>
      <c r="F199" s="137" t="s">
        <v>1025</v>
      </c>
      <c r="L199" s="25"/>
      <c r="M199" s="138"/>
      <c r="T199" s="49"/>
      <c r="AT199" s="13" t="s">
        <v>134</v>
      </c>
      <c r="AU199" s="13" t="s">
        <v>80</v>
      </c>
    </row>
    <row r="200" spans="2:65" s="1" customFormat="1" ht="24.2" customHeight="1" x14ac:dyDescent="0.2">
      <c r="B200" s="25"/>
      <c r="C200" s="124" t="s">
        <v>267</v>
      </c>
      <c r="D200" s="124" t="s">
        <v>128</v>
      </c>
      <c r="E200" s="125" t="s">
        <v>1027</v>
      </c>
      <c r="F200" s="126" t="s">
        <v>1028</v>
      </c>
      <c r="G200" s="127" t="s">
        <v>252</v>
      </c>
      <c r="H200" s="128">
        <v>16</v>
      </c>
      <c r="I200" s="129"/>
      <c r="J200" s="129">
        <f>ROUND(I200*H200,2)</f>
        <v>0</v>
      </c>
      <c r="K200" s="126" t="s">
        <v>282</v>
      </c>
      <c r="L200" s="25"/>
      <c r="M200" s="130" t="s">
        <v>1</v>
      </c>
      <c r="N200" s="131" t="s">
        <v>37</v>
      </c>
      <c r="O200" s="132">
        <v>0</v>
      </c>
      <c r="P200" s="132">
        <f>O200*H200</f>
        <v>0</v>
      </c>
      <c r="Q200" s="132">
        <v>0</v>
      </c>
      <c r="R200" s="132">
        <f>Q200*H200</f>
        <v>0</v>
      </c>
      <c r="S200" s="132">
        <v>0</v>
      </c>
      <c r="T200" s="133">
        <f>S200*H200</f>
        <v>0</v>
      </c>
      <c r="AR200" s="134" t="s">
        <v>132</v>
      </c>
      <c r="AT200" s="134" t="s">
        <v>128</v>
      </c>
      <c r="AU200" s="134" t="s">
        <v>80</v>
      </c>
      <c r="AY200" s="13" t="s">
        <v>125</v>
      </c>
      <c r="BE200" s="135">
        <f>IF(N200="základní",J200,0)</f>
        <v>0</v>
      </c>
      <c r="BF200" s="135">
        <f>IF(N200="snížená",J200,0)</f>
        <v>0</v>
      </c>
      <c r="BG200" s="135">
        <f>IF(N200="zákl. přenesená",J200,0)</f>
        <v>0</v>
      </c>
      <c r="BH200" s="135">
        <f>IF(N200="sníž. přenesená",J200,0)</f>
        <v>0</v>
      </c>
      <c r="BI200" s="135">
        <f>IF(N200="nulová",J200,0)</f>
        <v>0</v>
      </c>
      <c r="BJ200" s="13" t="s">
        <v>80</v>
      </c>
      <c r="BK200" s="135">
        <f>ROUND(I200*H200,2)</f>
        <v>0</v>
      </c>
      <c r="BL200" s="13" t="s">
        <v>132</v>
      </c>
      <c r="BM200" s="134" t="s">
        <v>1029</v>
      </c>
    </row>
    <row r="201" spans="2:65" s="1" customFormat="1" x14ac:dyDescent="0.2">
      <c r="B201" s="25"/>
      <c r="D201" s="136" t="s">
        <v>134</v>
      </c>
      <c r="F201" s="137" t="s">
        <v>1028</v>
      </c>
      <c r="L201" s="25"/>
      <c r="M201" s="138"/>
      <c r="T201" s="49"/>
      <c r="AT201" s="13" t="s">
        <v>134</v>
      </c>
      <c r="AU201" s="13" t="s">
        <v>80</v>
      </c>
    </row>
    <row r="202" spans="2:65" s="1" customFormat="1" ht="24.2" customHeight="1" x14ac:dyDescent="0.2">
      <c r="B202" s="25"/>
      <c r="C202" s="139" t="s">
        <v>271</v>
      </c>
      <c r="D202" s="139" t="s">
        <v>136</v>
      </c>
      <c r="E202" s="140" t="s">
        <v>1030</v>
      </c>
      <c r="F202" s="141" t="s">
        <v>1031</v>
      </c>
      <c r="G202" s="142" t="s">
        <v>252</v>
      </c>
      <c r="H202" s="143">
        <v>16</v>
      </c>
      <c r="I202" s="144"/>
      <c r="J202" s="144">
        <f>ROUND(I202*H202,2)</f>
        <v>0</v>
      </c>
      <c r="K202" s="141" t="s">
        <v>282</v>
      </c>
      <c r="L202" s="145"/>
      <c r="M202" s="146" t="s">
        <v>1</v>
      </c>
      <c r="N202" s="147" t="s">
        <v>37</v>
      </c>
      <c r="O202" s="132">
        <v>0</v>
      </c>
      <c r="P202" s="132">
        <f>O202*H202</f>
        <v>0</v>
      </c>
      <c r="Q202" s="132">
        <v>0</v>
      </c>
      <c r="R202" s="132">
        <f>Q202*H202</f>
        <v>0</v>
      </c>
      <c r="S202" s="132">
        <v>0</v>
      </c>
      <c r="T202" s="133">
        <f>S202*H202</f>
        <v>0</v>
      </c>
      <c r="AR202" s="134" t="s">
        <v>132</v>
      </c>
      <c r="AT202" s="134" t="s">
        <v>136</v>
      </c>
      <c r="AU202" s="134" t="s">
        <v>80</v>
      </c>
      <c r="AY202" s="13" t="s">
        <v>125</v>
      </c>
      <c r="BE202" s="135">
        <f>IF(N202="základní",J202,0)</f>
        <v>0</v>
      </c>
      <c r="BF202" s="135">
        <f>IF(N202="snížená",J202,0)</f>
        <v>0</v>
      </c>
      <c r="BG202" s="135">
        <f>IF(N202="zákl. přenesená",J202,0)</f>
        <v>0</v>
      </c>
      <c r="BH202" s="135">
        <f>IF(N202="sníž. přenesená",J202,0)</f>
        <v>0</v>
      </c>
      <c r="BI202" s="135">
        <f>IF(N202="nulová",J202,0)</f>
        <v>0</v>
      </c>
      <c r="BJ202" s="13" t="s">
        <v>80</v>
      </c>
      <c r="BK202" s="135">
        <f>ROUND(I202*H202,2)</f>
        <v>0</v>
      </c>
      <c r="BL202" s="13" t="s">
        <v>132</v>
      </c>
      <c r="BM202" s="134" t="s">
        <v>1032</v>
      </c>
    </row>
    <row r="203" spans="2:65" s="1" customFormat="1" ht="19.5" x14ac:dyDescent="0.2">
      <c r="B203" s="25"/>
      <c r="D203" s="136" t="s">
        <v>134</v>
      </c>
      <c r="F203" s="137" t="s">
        <v>1031</v>
      </c>
      <c r="L203" s="25"/>
      <c r="M203" s="138"/>
      <c r="T203" s="49"/>
      <c r="AT203" s="13" t="s">
        <v>134</v>
      </c>
      <c r="AU203" s="13" t="s">
        <v>80</v>
      </c>
    </row>
    <row r="204" spans="2:65" s="1" customFormat="1" ht="24.2" customHeight="1" x14ac:dyDescent="0.2">
      <c r="B204" s="25"/>
      <c r="C204" s="124" t="s">
        <v>275</v>
      </c>
      <c r="D204" s="124" t="s">
        <v>128</v>
      </c>
      <c r="E204" s="125" t="s">
        <v>1033</v>
      </c>
      <c r="F204" s="126" t="s">
        <v>1034</v>
      </c>
      <c r="G204" s="127" t="s">
        <v>252</v>
      </c>
      <c r="H204" s="128">
        <v>60</v>
      </c>
      <c r="I204" s="129"/>
      <c r="J204" s="129">
        <f>ROUND(I204*H204,2)</f>
        <v>0</v>
      </c>
      <c r="K204" s="126" t="s">
        <v>282</v>
      </c>
      <c r="L204" s="25"/>
      <c r="M204" s="130" t="s">
        <v>1</v>
      </c>
      <c r="N204" s="131" t="s">
        <v>37</v>
      </c>
      <c r="O204" s="132">
        <v>0</v>
      </c>
      <c r="P204" s="132">
        <f>O204*H204</f>
        <v>0</v>
      </c>
      <c r="Q204" s="132">
        <v>0</v>
      </c>
      <c r="R204" s="132">
        <f>Q204*H204</f>
        <v>0</v>
      </c>
      <c r="S204" s="132">
        <v>0</v>
      </c>
      <c r="T204" s="133">
        <f>S204*H204</f>
        <v>0</v>
      </c>
      <c r="AR204" s="134" t="s">
        <v>132</v>
      </c>
      <c r="AT204" s="134" t="s">
        <v>128</v>
      </c>
      <c r="AU204" s="134" t="s">
        <v>80</v>
      </c>
      <c r="AY204" s="13" t="s">
        <v>125</v>
      </c>
      <c r="BE204" s="135">
        <f>IF(N204="základní",J204,0)</f>
        <v>0</v>
      </c>
      <c r="BF204" s="135">
        <f>IF(N204="snížená",J204,0)</f>
        <v>0</v>
      </c>
      <c r="BG204" s="135">
        <f>IF(N204="zákl. přenesená",J204,0)</f>
        <v>0</v>
      </c>
      <c r="BH204" s="135">
        <f>IF(N204="sníž. přenesená",J204,0)</f>
        <v>0</v>
      </c>
      <c r="BI204" s="135">
        <f>IF(N204="nulová",J204,0)</f>
        <v>0</v>
      </c>
      <c r="BJ204" s="13" t="s">
        <v>80</v>
      </c>
      <c r="BK204" s="135">
        <f>ROUND(I204*H204,2)</f>
        <v>0</v>
      </c>
      <c r="BL204" s="13" t="s">
        <v>132</v>
      </c>
      <c r="BM204" s="134" t="s">
        <v>1035</v>
      </c>
    </row>
    <row r="205" spans="2:65" s="1" customFormat="1" x14ac:dyDescent="0.2">
      <c r="B205" s="25"/>
      <c r="D205" s="136" t="s">
        <v>134</v>
      </c>
      <c r="F205" s="137" t="s">
        <v>1034</v>
      </c>
      <c r="L205" s="25"/>
      <c r="M205" s="138"/>
      <c r="T205" s="49"/>
      <c r="AT205" s="13" t="s">
        <v>134</v>
      </c>
      <c r="AU205" s="13" t="s">
        <v>80</v>
      </c>
    </row>
    <row r="206" spans="2:65" s="1" customFormat="1" ht="16.5" customHeight="1" x14ac:dyDescent="0.2">
      <c r="B206" s="25"/>
      <c r="C206" s="124" t="s">
        <v>279</v>
      </c>
      <c r="D206" s="124" t="s">
        <v>128</v>
      </c>
      <c r="E206" s="125" t="s">
        <v>1036</v>
      </c>
      <c r="F206" s="126" t="s">
        <v>1037</v>
      </c>
      <c r="G206" s="127" t="s">
        <v>252</v>
      </c>
      <c r="H206" s="128">
        <v>48</v>
      </c>
      <c r="I206" s="129"/>
      <c r="J206" s="129">
        <f>ROUND(I206*H206,2)</f>
        <v>0</v>
      </c>
      <c r="K206" s="126" t="s">
        <v>282</v>
      </c>
      <c r="L206" s="25"/>
      <c r="M206" s="130" t="s">
        <v>1</v>
      </c>
      <c r="N206" s="131" t="s">
        <v>37</v>
      </c>
      <c r="O206" s="132">
        <v>0</v>
      </c>
      <c r="P206" s="132">
        <f>O206*H206</f>
        <v>0</v>
      </c>
      <c r="Q206" s="132">
        <v>0</v>
      </c>
      <c r="R206" s="132">
        <f>Q206*H206</f>
        <v>0</v>
      </c>
      <c r="S206" s="132">
        <v>0</v>
      </c>
      <c r="T206" s="133">
        <f>S206*H206</f>
        <v>0</v>
      </c>
      <c r="AR206" s="134" t="s">
        <v>132</v>
      </c>
      <c r="AT206" s="134" t="s">
        <v>128</v>
      </c>
      <c r="AU206" s="134" t="s">
        <v>80</v>
      </c>
      <c r="AY206" s="13" t="s">
        <v>125</v>
      </c>
      <c r="BE206" s="135">
        <f>IF(N206="základní",J206,0)</f>
        <v>0</v>
      </c>
      <c r="BF206" s="135">
        <f>IF(N206="snížená",J206,0)</f>
        <v>0</v>
      </c>
      <c r="BG206" s="135">
        <f>IF(N206="zákl. přenesená",J206,0)</f>
        <v>0</v>
      </c>
      <c r="BH206" s="135">
        <f>IF(N206="sníž. přenesená",J206,0)</f>
        <v>0</v>
      </c>
      <c r="BI206" s="135">
        <f>IF(N206="nulová",J206,0)</f>
        <v>0</v>
      </c>
      <c r="BJ206" s="13" t="s">
        <v>80</v>
      </c>
      <c r="BK206" s="135">
        <f>ROUND(I206*H206,2)</f>
        <v>0</v>
      </c>
      <c r="BL206" s="13" t="s">
        <v>132</v>
      </c>
      <c r="BM206" s="134" t="s">
        <v>1038</v>
      </c>
    </row>
    <row r="207" spans="2:65" s="1" customFormat="1" x14ac:dyDescent="0.2">
      <c r="B207" s="25"/>
      <c r="D207" s="136" t="s">
        <v>134</v>
      </c>
      <c r="F207" s="137" t="s">
        <v>1037</v>
      </c>
      <c r="L207" s="25"/>
      <c r="M207" s="138"/>
      <c r="T207" s="49"/>
      <c r="AT207" s="13" t="s">
        <v>134</v>
      </c>
      <c r="AU207" s="13" t="s">
        <v>80</v>
      </c>
    </row>
    <row r="208" spans="2:65" s="1" customFormat="1" ht="33" customHeight="1" x14ac:dyDescent="0.2">
      <c r="B208" s="25"/>
      <c r="C208" s="139" t="s">
        <v>286</v>
      </c>
      <c r="D208" s="139" t="s">
        <v>136</v>
      </c>
      <c r="E208" s="140" t="s">
        <v>1039</v>
      </c>
      <c r="F208" s="141" t="s">
        <v>1040</v>
      </c>
      <c r="G208" s="142" t="s">
        <v>252</v>
      </c>
      <c r="H208" s="143">
        <v>48</v>
      </c>
      <c r="I208" s="144"/>
      <c r="J208" s="144">
        <f>ROUND(I208*H208,2)</f>
        <v>0</v>
      </c>
      <c r="K208" s="141" t="s">
        <v>282</v>
      </c>
      <c r="L208" s="145"/>
      <c r="M208" s="146" t="s">
        <v>1</v>
      </c>
      <c r="N208" s="147" t="s">
        <v>37</v>
      </c>
      <c r="O208" s="132">
        <v>0</v>
      </c>
      <c r="P208" s="132">
        <f>O208*H208</f>
        <v>0</v>
      </c>
      <c r="Q208" s="132">
        <v>0</v>
      </c>
      <c r="R208" s="132">
        <f>Q208*H208</f>
        <v>0</v>
      </c>
      <c r="S208" s="132">
        <v>0</v>
      </c>
      <c r="T208" s="133">
        <f>S208*H208</f>
        <v>0</v>
      </c>
      <c r="AR208" s="134" t="s">
        <v>132</v>
      </c>
      <c r="AT208" s="134" t="s">
        <v>136</v>
      </c>
      <c r="AU208" s="134" t="s">
        <v>80</v>
      </c>
      <c r="AY208" s="13" t="s">
        <v>125</v>
      </c>
      <c r="BE208" s="135">
        <f>IF(N208="základní",J208,0)</f>
        <v>0</v>
      </c>
      <c r="BF208" s="135">
        <f>IF(N208="snížená",J208,0)</f>
        <v>0</v>
      </c>
      <c r="BG208" s="135">
        <f>IF(N208="zákl. přenesená",J208,0)</f>
        <v>0</v>
      </c>
      <c r="BH208" s="135">
        <f>IF(N208="sníž. přenesená",J208,0)</f>
        <v>0</v>
      </c>
      <c r="BI208" s="135">
        <f>IF(N208="nulová",J208,0)</f>
        <v>0</v>
      </c>
      <c r="BJ208" s="13" t="s">
        <v>80</v>
      </c>
      <c r="BK208" s="135">
        <f>ROUND(I208*H208,2)</f>
        <v>0</v>
      </c>
      <c r="BL208" s="13" t="s">
        <v>132</v>
      </c>
      <c r="BM208" s="134" t="s">
        <v>1041</v>
      </c>
    </row>
    <row r="209" spans="2:65" s="1" customFormat="1" ht="19.5" x14ac:dyDescent="0.2">
      <c r="B209" s="25"/>
      <c r="D209" s="136" t="s">
        <v>134</v>
      </c>
      <c r="F209" s="137" t="s">
        <v>1040</v>
      </c>
      <c r="L209" s="25"/>
      <c r="M209" s="138"/>
      <c r="T209" s="49"/>
      <c r="AT209" s="13" t="s">
        <v>134</v>
      </c>
      <c r="AU209" s="13" t="s">
        <v>80</v>
      </c>
    </row>
    <row r="210" spans="2:65" s="1" customFormat="1" ht="16.5" customHeight="1" x14ac:dyDescent="0.2">
      <c r="B210" s="25"/>
      <c r="C210" s="124" t="s">
        <v>290</v>
      </c>
      <c r="D210" s="124" t="s">
        <v>128</v>
      </c>
      <c r="E210" s="125" t="s">
        <v>1042</v>
      </c>
      <c r="F210" s="126" t="s">
        <v>1043</v>
      </c>
      <c r="G210" s="127" t="s">
        <v>131</v>
      </c>
      <c r="H210" s="128">
        <v>3</v>
      </c>
      <c r="I210" s="129"/>
      <c r="J210" s="129">
        <f>ROUND(I210*H210,2)</f>
        <v>0</v>
      </c>
      <c r="K210" s="126" t="s">
        <v>282</v>
      </c>
      <c r="L210" s="25"/>
      <c r="M210" s="130" t="s">
        <v>1</v>
      </c>
      <c r="N210" s="131" t="s">
        <v>37</v>
      </c>
      <c r="O210" s="132">
        <v>0</v>
      </c>
      <c r="P210" s="132">
        <f>O210*H210</f>
        <v>0</v>
      </c>
      <c r="Q210" s="132">
        <v>0</v>
      </c>
      <c r="R210" s="132">
        <f>Q210*H210</f>
        <v>0</v>
      </c>
      <c r="S210" s="132">
        <v>0</v>
      </c>
      <c r="T210" s="133">
        <f>S210*H210</f>
        <v>0</v>
      </c>
      <c r="AR210" s="134" t="s">
        <v>132</v>
      </c>
      <c r="AT210" s="134" t="s">
        <v>128</v>
      </c>
      <c r="AU210" s="134" t="s">
        <v>80</v>
      </c>
      <c r="AY210" s="13" t="s">
        <v>125</v>
      </c>
      <c r="BE210" s="135">
        <f>IF(N210="základní",J210,0)</f>
        <v>0</v>
      </c>
      <c r="BF210" s="135">
        <f>IF(N210="snížená",J210,0)</f>
        <v>0</v>
      </c>
      <c r="BG210" s="135">
        <f>IF(N210="zákl. přenesená",J210,0)</f>
        <v>0</v>
      </c>
      <c r="BH210" s="135">
        <f>IF(N210="sníž. přenesená",J210,0)</f>
        <v>0</v>
      </c>
      <c r="BI210" s="135">
        <f>IF(N210="nulová",J210,0)</f>
        <v>0</v>
      </c>
      <c r="BJ210" s="13" t="s">
        <v>80</v>
      </c>
      <c r="BK210" s="135">
        <f>ROUND(I210*H210,2)</f>
        <v>0</v>
      </c>
      <c r="BL210" s="13" t="s">
        <v>132</v>
      </c>
      <c r="BM210" s="134" t="s">
        <v>1044</v>
      </c>
    </row>
    <row r="211" spans="2:65" s="1" customFormat="1" ht="19.5" x14ac:dyDescent="0.2">
      <c r="B211" s="25"/>
      <c r="D211" s="136" t="s">
        <v>134</v>
      </c>
      <c r="F211" s="137" t="s">
        <v>1045</v>
      </c>
      <c r="L211" s="25"/>
      <c r="M211" s="138"/>
      <c r="T211" s="49"/>
      <c r="AT211" s="13" t="s">
        <v>134</v>
      </c>
      <c r="AU211" s="13" t="s">
        <v>80</v>
      </c>
    </row>
    <row r="212" spans="2:65" s="1" customFormat="1" ht="19.5" x14ac:dyDescent="0.2">
      <c r="B212" s="25"/>
      <c r="D212" s="136" t="s">
        <v>150</v>
      </c>
      <c r="F212" s="148" t="s">
        <v>1046</v>
      </c>
      <c r="L212" s="25"/>
      <c r="M212" s="149"/>
      <c r="N212" s="150"/>
      <c r="O212" s="150"/>
      <c r="P212" s="150"/>
      <c r="Q212" s="150"/>
      <c r="R212" s="150"/>
      <c r="S212" s="150"/>
      <c r="T212" s="151"/>
      <c r="AT212" s="13" t="s">
        <v>150</v>
      </c>
      <c r="AU212" s="13" t="s">
        <v>80</v>
      </c>
    </row>
    <row r="213" spans="2:65" s="1" customFormat="1" ht="6.95" customHeight="1" x14ac:dyDescent="0.2">
      <c r="B213" s="37"/>
      <c r="C213" s="38"/>
      <c r="D213" s="38"/>
      <c r="E213" s="38"/>
      <c r="F213" s="38"/>
      <c r="G213" s="38"/>
      <c r="H213" s="38"/>
      <c r="I213" s="38"/>
      <c r="J213" s="38"/>
      <c r="K213" s="152"/>
      <c r="L213" s="25"/>
    </row>
  </sheetData>
  <autoFilter ref="C120:K212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pageSetUpPr fitToPage="1"/>
  </sheetPr>
  <dimension ref="B2:BM178"/>
  <sheetViews>
    <sheetView showGridLines="0" topLeftCell="A170" workbookViewId="0">
      <selection activeCell="X173" sqref="X17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3" t="s">
        <v>91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82</v>
      </c>
    </row>
    <row r="4" spans="2:46" ht="24.95" customHeight="1" x14ac:dyDescent="0.2">
      <c r="B4" s="16"/>
      <c r="D4" s="17" t="s">
        <v>95</v>
      </c>
      <c r="L4" s="16"/>
      <c r="M4" s="81" t="s">
        <v>10</v>
      </c>
      <c r="AT4" s="13" t="s">
        <v>4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14</v>
      </c>
      <c r="L6" s="16"/>
    </row>
    <row r="7" spans="2:46" ht="16.5" customHeight="1" x14ac:dyDescent="0.2">
      <c r="B7" s="16"/>
      <c r="E7" s="187" t="str">
        <f>'Rekapitulace stavby'!K6</f>
        <v>Cyklická obnova trakčního vedení v úseku Řehlovice - Úpořiny</v>
      </c>
      <c r="F7" s="188"/>
      <c r="G7" s="188"/>
      <c r="H7" s="188"/>
      <c r="L7" s="16"/>
    </row>
    <row r="8" spans="2:46" s="1" customFormat="1" ht="12" customHeight="1" x14ac:dyDescent="0.2">
      <c r="B8" s="25"/>
      <c r="D8" s="22" t="s">
        <v>96</v>
      </c>
      <c r="L8" s="25"/>
    </row>
    <row r="9" spans="2:46" s="1" customFormat="1" ht="30" customHeight="1" x14ac:dyDescent="0.2">
      <c r="B9" s="25"/>
      <c r="E9" s="177" t="s">
        <v>1047</v>
      </c>
      <c r="F9" s="186"/>
      <c r="G9" s="186"/>
      <c r="H9" s="186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customHeight="1" x14ac:dyDescent="0.2">
      <c r="B12" s="25"/>
      <c r="D12" s="22" t="s">
        <v>18</v>
      </c>
      <c r="F12" s="20" t="s">
        <v>19</v>
      </c>
      <c r="I12" s="22" t="s">
        <v>20</v>
      </c>
      <c r="J12" s="45" t="str">
        <f>'Rekapitulace stavby'!AN8</f>
        <v>3. 4. 2025</v>
      </c>
      <c r="L12" s="25"/>
    </row>
    <row r="13" spans="2:46" s="1" customFormat="1" ht="10.9" customHeight="1" x14ac:dyDescent="0.2">
      <c r="B13" s="25"/>
      <c r="L13" s="25"/>
    </row>
    <row r="14" spans="2:46" s="1" customFormat="1" ht="12" customHeight="1" x14ac:dyDescent="0.2">
      <c r="B14" s="25"/>
      <c r="D14" s="22" t="s">
        <v>22</v>
      </c>
      <c r="I14" s="22" t="s">
        <v>23</v>
      </c>
      <c r="J14" s="20" t="str">
        <f>IF('Rekapitulace stavby'!AN10="","",'Rekapitulace stavby'!AN10)</f>
        <v/>
      </c>
      <c r="L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 t="s">
        <v>24</v>
      </c>
      <c r="J15" s="20" t="str">
        <f>IF('Rekapitulace stavby'!AN11="","",'Rekapitulace stavby'!AN11)</f>
        <v/>
      </c>
      <c r="L15" s="25"/>
    </row>
    <row r="16" spans="2:46" s="1" customFormat="1" ht="6.95" customHeight="1" x14ac:dyDescent="0.2">
      <c r="B16" s="25"/>
      <c r="L16" s="25"/>
    </row>
    <row r="17" spans="2:12" s="1" customFormat="1" ht="12" customHeight="1" x14ac:dyDescent="0.2">
      <c r="B17" s="25"/>
      <c r="D17" s="22" t="s">
        <v>25</v>
      </c>
      <c r="I17" s="22" t="s">
        <v>23</v>
      </c>
      <c r="J17" s="20" t="str">
        <f>'Rekapitulace stavby'!AN13</f>
        <v/>
      </c>
      <c r="L17" s="25"/>
    </row>
    <row r="18" spans="2:12" s="1" customFormat="1" ht="18" customHeight="1" x14ac:dyDescent="0.2">
      <c r="B18" s="25"/>
      <c r="E18" s="161" t="str">
        <f>'Rekapitulace stavby'!E14</f>
        <v xml:space="preserve"> </v>
      </c>
      <c r="F18" s="161"/>
      <c r="G18" s="161"/>
      <c r="H18" s="161"/>
      <c r="I18" s="22" t="s">
        <v>24</v>
      </c>
      <c r="J18" s="20" t="str">
        <f>'Rekapitulace stavby'!AN14</f>
        <v/>
      </c>
      <c r="L18" s="25"/>
    </row>
    <row r="19" spans="2:12" s="1" customFormat="1" ht="6.95" customHeight="1" x14ac:dyDescent="0.2">
      <c r="B19" s="25"/>
      <c r="L19" s="25"/>
    </row>
    <row r="20" spans="2:12" s="1" customFormat="1" ht="12" customHeight="1" x14ac:dyDescent="0.2">
      <c r="B20" s="25"/>
      <c r="D20" s="22" t="s">
        <v>26</v>
      </c>
      <c r="I20" s="22" t="s">
        <v>23</v>
      </c>
      <c r="J20" s="20" t="str">
        <f>IF('Rekapitulace stavby'!AN16="","",'Rekapitulace stavby'!AN16)</f>
        <v/>
      </c>
      <c r="L20" s="25"/>
    </row>
    <row r="21" spans="2:12" s="1" customFormat="1" ht="18" customHeight="1" x14ac:dyDescent="0.2">
      <c r="B21" s="25"/>
      <c r="E21" s="20" t="str">
        <f>IF('Rekapitulace stavby'!E17="","",'Rekapitulace stavby'!E17)</f>
        <v>Ing.Pavel Haušild</v>
      </c>
      <c r="I21" s="22" t="s">
        <v>24</v>
      </c>
      <c r="J21" s="20" t="str">
        <f>IF('Rekapitulace stavby'!AN17="","",'Rekapitulace stavby'!AN17)</f>
        <v/>
      </c>
      <c r="L21" s="25"/>
    </row>
    <row r="22" spans="2:12" s="1" customFormat="1" ht="6.95" customHeight="1" x14ac:dyDescent="0.2">
      <c r="B22" s="25"/>
      <c r="L22" s="25"/>
    </row>
    <row r="23" spans="2:12" s="1" customFormat="1" ht="12" customHeight="1" x14ac:dyDescent="0.2">
      <c r="B23" s="25"/>
      <c r="D23" s="22" t="s">
        <v>29</v>
      </c>
      <c r="I23" s="22" t="s">
        <v>23</v>
      </c>
      <c r="J23" s="20" t="str">
        <f>IF('Rekapitulace stavby'!AN19="","",'Rekapitulace stavby'!AN19)</f>
        <v/>
      </c>
      <c r="L23" s="25"/>
    </row>
    <row r="24" spans="2:12" s="1" customFormat="1" ht="18" customHeight="1" x14ac:dyDescent="0.2">
      <c r="B24" s="25"/>
      <c r="E24" s="20" t="str">
        <f>IF('Rekapitulace stavby'!E20="","",'Rekapitulace stavby'!E20)</f>
        <v>SUDOP Praha a.s.</v>
      </c>
      <c r="I24" s="22" t="s">
        <v>24</v>
      </c>
      <c r="J24" s="20" t="str">
        <f>IF('Rekapitulace stavby'!AN20="","",'Rekapitulace stavby'!AN20)</f>
        <v/>
      </c>
      <c r="L24" s="25"/>
    </row>
    <row r="25" spans="2:12" s="1" customFormat="1" ht="6.95" customHeight="1" x14ac:dyDescent="0.2">
      <c r="B25" s="25"/>
      <c r="L25" s="25"/>
    </row>
    <row r="26" spans="2:12" s="1" customFormat="1" ht="12" customHeight="1" x14ac:dyDescent="0.2">
      <c r="B26" s="25"/>
      <c r="D26" s="22" t="s">
        <v>31</v>
      </c>
      <c r="L26" s="25"/>
    </row>
    <row r="27" spans="2:12" s="7" customFormat="1" ht="16.5" customHeight="1" x14ac:dyDescent="0.2">
      <c r="B27" s="82"/>
      <c r="E27" s="163" t="s">
        <v>1</v>
      </c>
      <c r="F27" s="163"/>
      <c r="G27" s="163"/>
      <c r="H27" s="163"/>
      <c r="L27" s="82"/>
    </row>
    <row r="28" spans="2:12" s="1" customFormat="1" ht="6.95" customHeight="1" x14ac:dyDescent="0.2">
      <c r="B28" s="25"/>
      <c r="L28" s="25"/>
    </row>
    <row r="29" spans="2:12" s="1" customFormat="1" ht="6.95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 x14ac:dyDescent="0.2">
      <c r="B30" s="25"/>
      <c r="D30" s="83" t="s">
        <v>32</v>
      </c>
      <c r="J30" s="59">
        <f>ROUND(J120, 2)</f>
        <v>0</v>
      </c>
      <c r="L30" s="25"/>
    </row>
    <row r="31" spans="2:12" s="1" customFormat="1" ht="6.95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 x14ac:dyDescent="0.2">
      <c r="B32" s="25"/>
      <c r="F32" s="28" t="s">
        <v>34</v>
      </c>
      <c r="I32" s="28" t="s">
        <v>33</v>
      </c>
      <c r="J32" s="28" t="s">
        <v>35</v>
      </c>
      <c r="L32" s="25"/>
    </row>
    <row r="33" spans="2:12" s="1" customFormat="1" ht="14.45" customHeight="1" x14ac:dyDescent="0.2">
      <c r="B33" s="25"/>
      <c r="D33" s="48" t="s">
        <v>36</v>
      </c>
      <c r="E33" s="22" t="s">
        <v>37</v>
      </c>
      <c r="F33" s="84">
        <f>ROUND((SUM(BE120:BE177)),  2)</f>
        <v>0</v>
      </c>
      <c r="I33" s="85">
        <v>0.21</v>
      </c>
      <c r="J33" s="84">
        <f>ROUND(((SUM(BE120:BE177))*I33),  2)</f>
        <v>0</v>
      </c>
      <c r="L33" s="25"/>
    </row>
    <row r="34" spans="2:12" s="1" customFormat="1" ht="14.45" customHeight="1" x14ac:dyDescent="0.2">
      <c r="B34" s="25"/>
      <c r="E34" s="22" t="s">
        <v>38</v>
      </c>
      <c r="F34" s="84">
        <f>ROUND((SUM(BF120:BF177)),  2)</f>
        <v>0</v>
      </c>
      <c r="I34" s="85">
        <v>0.12</v>
      </c>
      <c r="J34" s="84">
        <f>ROUND(((SUM(BF120:BF177))*I34),  2)</f>
        <v>0</v>
      </c>
      <c r="L34" s="25"/>
    </row>
    <row r="35" spans="2:12" s="1" customFormat="1" ht="14.45" hidden="1" customHeight="1" x14ac:dyDescent="0.2">
      <c r="B35" s="25"/>
      <c r="E35" s="22" t="s">
        <v>39</v>
      </c>
      <c r="F35" s="84">
        <f>ROUND((SUM(BG120:BG177)),  2)</f>
        <v>0</v>
      </c>
      <c r="I35" s="85">
        <v>0.21</v>
      </c>
      <c r="J35" s="84">
        <f>0</f>
        <v>0</v>
      </c>
      <c r="L35" s="25"/>
    </row>
    <row r="36" spans="2:12" s="1" customFormat="1" ht="14.45" hidden="1" customHeight="1" x14ac:dyDescent="0.2">
      <c r="B36" s="25"/>
      <c r="E36" s="22" t="s">
        <v>40</v>
      </c>
      <c r="F36" s="84">
        <f>ROUND((SUM(BH120:BH177)),  2)</f>
        <v>0</v>
      </c>
      <c r="I36" s="85">
        <v>0.12</v>
      </c>
      <c r="J36" s="84">
        <f>0</f>
        <v>0</v>
      </c>
      <c r="L36" s="25"/>
    </row>
    <row r="37" spans="2:12" s="1" customFormat="1" ht="14.45" hidden="1" customHeight="1" x14ac:dyDescent="0.2">
      <c r="B37" s="25"/>
      <c r="E37" s="22" t="s">
        <v>41</v>
      </c>
      <c r="F37" s="84">
        <f>ROUND((SUM(BI120:BI177)),  2)</f>
        <v>0</v>
      </c>
      <c r="I37" s="85">
        <v>0</v>
      </c>
      <c r="J37" s="84">
        <f>0</f>
        <v>0</v>
      </c>
      <c r="L37" s="25"/>
    </row>
    <row r="38" spans="2:12" s="1" customFormat="1" ht="6.95" customHeight="1" x14ac:dyDescent="0.2">
      <c r="B38" s="25"/>
      <c r="L38" s="25"/>
    </row>
    <row r="39" spans="2:12" s="1" customFormat="1" ht="25.35" customHeight="1" x14ac:dyDescent="0.2">
      <c r="B39" s="25"/>
      <c r="C39" s="86"/>
      <c r="D39" s="87" t="s">
        <v>42</v>
      </c>
      <c r="E39" s="50"/>
      <c r="F39" s="50"/>
      <c r="G39" s="88" t="s">
        <v>43</v>
      </c>
      <c r="H39" s="89" t="s">
        <v>44</v>
      </c>
      <c r="I39" s="50"/>
      <c r="J39" s="90">
        <f>SUM(J30:J37)</f>
        <v>0</v>
      </c>
      <c r="K39" s="91"/>
      <c r="L39" s="25"/>
    </row>
    <row r="40" spans="2:12" s="1" customFormat="1" ht="14.45" customHeight="1" x14ac:dyDescent="0.2">
      <c r="B40" s="25"/>
      <c r="L40" s="25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5"/>
      <c r="D50" s="34" t="s">
        <v>45</v>
      </c>
      <c r="E50" s="35"/>
      <c r="F50" s="35"/>
      <c r="G50" s="34" t="s">
        <v>46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5"/>
      <c r="D61" s="36" t="s">
        <v>47</v>
      </c>
      <c r="E61" s="27"/>
      <c r="F61" s="92" t="s">
        <v>48</v>
      </c>
      <c r="G61" s="36" t="s">
        <v>47</v>
      </c>
      <c r="H61" s="27"/>
      <c r="I61" s="27"/>
      <c r="J61" s="93" t="s">
        <v>48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5"/>
      <c r="D65" s="34" t="s">
        <v>49</v>
      </c>
      <c r="E65" s="35"/>
      <c r="F65" s="35"/>
      <c r="G65" s="34" t="s">
        <v>50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5"/>
      <c r="D76" s="36" t="s">
        <v>47</v>
      </c>
      <c r="E76" s="27"/>
      <c r="F76" s="92" t="s">
        <v>48</v>
      </c>
      <c r="G76" s="36" t="s">
        <v>47</v>
      </c>
      <c r="H76" s="27"/>
      <c r="I76" s="27"/>
      <c r="J76" s="93" t="s">
        <v>48</v>
      </c>
      <c r="K76" s="27"/>
      <c r="L76" s="25"/>
    </row>
    <row r="77" spans="2:12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 x14ac:dyDescent="0.2">
      <c r="B82" s="25"/>
      <c r="C82" s="17" t="s">
        <v>98</v>
      </c>
      <c r="L82" s="25"/>
    </row>
    <row r="83" spans="2:47" s="1" customFormat="1" ht="6.95" customHeight="1" x14ac:dyDescent="0.2">
      <c r="B83" s="25"/>
      <c r="L83" s="25"/>
    </row>
    <row r="84" spans="2:47" s="1" customFormat="1" ht="12" customHeight="1" x14ac:dyDescent="0.2">
      <c r="B84" s="25"/>
      <c r="C84" s="22" t="s">
        <v>14</v>
      </c>
      <c r="L84" s="25"/>
    </row>
    <row r="85" spans="2:47" s="1" customFormat="1" ht="16.5" customHeight="1" x14ac:dyDescent="0.2">
      <c r="B85" s="25"/>
      <c r="E85" s="187" t="str">
        <f>E7</f>
        <v>Cyklická obnova trakčního vedení v úseku Řehlovice - Úpořiny</v>
      </c>
      <c r="F85" s="188"/>
      <c r="G85" s="188"/>
      <c r="H85" s="188"/>
      <c r="L85" s="25"/>
    </row>
    <row r="86" spans="2:47" s="1" customFormat="1" ht="12" customHeight="1" x14ac:dyDescent="0.2">
      <c r="B86" s="25"/>
      <c r="C86" s="22" t="s">
        <v>96</v>
      </c>
      <c r="L86" s="25"/>
    </row>
    <row r="87" spans="2:47" s="1" customFormat="1" ht="30" customHeight="1" x14ac:dyDescent="0.2">
      <c r="B87" s="25"/>
      <c r="E87" s="177" t="str">
        <f>E9</f>
        <v>SO 01-37-01 - Oprava ukolejnění ocelových konstrukcí Řehlovice - Úpořiny</v>
      </c>
      <c r="F87" s="186"/>
      <c r="G87" s="186"/>
      <c r="H87" s="186"/>
      <c r="L87" s="25"/>
    </row>
    <row r="88" spans="2:47" s="1" customFormat="1" ht="6.95" customHeight="1" x14ac:dyDescent="0.2">
      <c r="B88" s="25"/>
      <c r="L88" s="25"/>
    </row>
    <row r="89" spans="2:47" s="1" customFormat="1" ht="12" customHeight="1" x14ac:dyDescent="0.2">
      <c r="B89" s="25"/>
      <c r="C89" s="22" t="s">
        <v>18</v>
      </c>
      <c r="F89" s="20" t="str">
        <f>F12</f>
        <v xml:space="preserve"> </v>
      </c>
      <c r="I89" s="22" t="s">
        <v>20</v>
      </c>
      <c r="J89" s="45" t="str">
        <f>IF(J12="","",J12)</f>
        <v>3. 4. 2025</v>
      </c>
      <c r="L89" s="25"/>
    </row>
    <row r="90" spans="2:47" s="1" customFormat="1" ht="6.95" customHeight="1" x14ac:dyDescent="0.2">
      <c r="B90" s="25"/>
      <c r="L90" s="25"/>
    </row>
    <row r="91" spans="2:47" s="1" customFormat="1" ht="15.2" customHeight="1" x14ac:dyDescent="0.2">
      <c r="B91" s="25"/>
      <c r="C91" s="22" t="s">
        <v>22</v>
      </c>
      <c r="F91" s="20" t="str">
        <f>E15</f>
        <v xml:space="preserve"> </v>
      </c>
      <c r="I91" s="22" t="s">
        <v>26</v>
      </c>
      <c r="J91" s="23" t="str">
        <f>E21</f>
        <v>Ing.Pavel Haušild</v>
      </c>
      <c r="L91" s="25"/>
    </row>
    <row r="92" spans="2:47" s="1" customFormat="1" ht="15.2" customHeight="1" x14ac:dyDescent="0.2">
      <c r="B92" s="25"/>
      <c r="C92" s="22" t="s">
        <v>25</v>
      </c>
      <c r="F92" s="20" t="str">
        <f>IF(E18="","",E18)</f>
        <v xml:space="preserve"> </v>
      </c>
      <c r="I92" s="22" t="s">
        <v>29</v>
      </c>
      <c r="J92" s="23" t="str">
        <f>E24</f>
        <v>SUDOP Praha a.s.</v>
      </c>
      <c r="L92" s="25"/>
    </row>
    <row r="93" spans="2:47" s="1" customFormat="1" ht="10.35" customHeight="1" x14ac:dyDescent="0.2">
      <c r="B93" s="25"/>
      <c r="L93" s="25"/>
    </row>
    <row r="94" spans="2:47" s="1" customFormat="1" ht="29.25" customHeight="1" x14ac:dyDescent="0.2">
      <c r="B94" s="25"/>
      <c r="C94" s="94" t="s">
        <v>99</v>
      </c>
      <c r="D94" s="86"/>
      <c r="E94" s="86"/>
      <c r="F94" s="86"/>
      <c r="G94" s="86"/>
      <c r="H94" s="86"/>
      <c r="I94" s="86"/>
      <c r="J94" s="95" t="s">
        <v>100</v>
      </c>
      <c r="K94" s="86"/>
      <c r="L94" s="25"/>
    </row>
    <row r="95" spans="2:47" s="1" customFormat="1" ht="10.35" customHeight="1" x14ac:dyDescent="0.2">
      <c r="B95" s="25"/>
      <c r="L95" s="25"/>
    </row>
    <row r="96" spans="2:47" s="1" customFormat="1" ht="22.9" customHeight="1" x14ac:dyDescent="0.2">
      <c r="B96" s="25"/>
      <c r="C96" s="96" t="s">
        <v>101</v>
      </c>
      <c r="J96" s="59">
        <f>J120</f>
        <v>0</v>
      </c>
      <c r="L96" s="25"/>
      <c r="AU96" s="13" t="s">
        <v>102</v>
      </c>
    </row>
    <row r="97" spans="2:12" s="8" customFormat="1" ht="24.95" customHeight="1" x14ac:dyDescent="0.2">
      <c r="B97" s="97"/>
      <c r="D97" s="98" t="s">
        <v>103</v>
      </c>
      <c r="E97" s="99"/>
      <c r="F97" s="99"/>
      <c r="G97" s="99"/>
      <c r="H97" s="99"/>
      <c r="I97" s="99"/>
      <c r="J97" s="100">
        <f>J121</f>
        <v>0</v>
      </c>
      <c r="L97" s="97"/>
    </row>
    <row r="98" spans="2:12" s="9" customFormat="1" ht="19.899999999999999" customHeight="1" x14ac:dyDescent="0.2">
      <c r="B98" s="101"/>
      <c r="D98" s="102" t="s">
        <v>896</v>
      </c>
      <c r="E98" s="103"/>
      <c r="F98" s="103"/>
      <c r="G98" s="103"/>
      <c r="H98" s="103"/>
      <c r="I98" s="103"/>
      <c r="J98" s="104">
        <f>J122</f>
        <v>0</v>
      </c>
      <c r="L98" s="101"/>
    </row>
    <row r="99" spans="2:12" s="9" customFormat="1" ht="19.899999999999999" customHeight="1" x14ac:dyDescent="0.2">
      <c r="B99" s="101"/>
      <c r="D99" s="102" t="s">
        <v>897</v>
      </c>
      <c r="E99" s="103"/>
      <c r="F99" s="103"/>
      <c r="G99" s="103"/>
      <c r="H99" s="103"/>
      <c r="I99" s="103"/>
      <c r="J99" s="104">
        <f>J153</f>
        <v>0</v>
      </c>
      <c r="L99" s="101"/>
    </row>
    <row r="100" spans="2:12" s="9" customFormat="1" ht="19.899999999999999" customHeight="1" x14ac:dyDescent="0.2">
      <c r="B100" s="101"/>
      <c r="D100" s="102" t="s">
        <v>1048</v>
      </c>
      <c r="E100" s="103"/>
      <c r="F100" s="103"/>
      <c r="G100" s="103"/>
      <c r="H100" s="103"/>
      <c r="I100" s="103"/>
      <c r="J100" s="104">
        <f>J165</f>
        <v>0</v>
      </c>
      <c r="L100" s="101"/>
    </row>
    <row r="101" spans="2:12" s="1" customFormat="1" ht="21.75" customHeight="1" x14ac:dyDescent="0.2">
      <c r="B101" s="25"/>
      <c r="L101" s="25"/>
    </row>
    <row r="102" spans="2:12" s="1" customFormat="1" ht="6.95" customHeight="1" x14ac:dyDescent="0.2"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25"/>
    </row>
    <row r="106" spans="2:12" s="1" customFormat="1" ht="6.95" customHeight="1" x14ac:dyDescent="0.2"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25"/>
    </row>
    <row r="107" spans="2:12" s="1" customFormat="1" ht="24.95" customHeight="1" x14ac:dyDescent="0.2">
      <c r="B107" s="25"/>
      <c r="C107" s="17" t="s">
        <v>111</v>
      </c>
      <c r="L107" s="25"/>
    </row>
    <row r="108" spans="2:12" s="1" customFormat="1" ht="6.95" customHeight="1" x14ac:dyDescent="0.2">
      <c r="B108" s="25"/>
      <c r="L108" s="25"/>
    </row>
    <row r="109" spans="2:12" s="1" customFormat="1" ht="12" customHeight="1" x14ac:dyDescent="0.2">
      <c r="B109" s="25"/>
      <c r="C109" s="22" t="s">
        <v>14</v>
      </c>
      <c r="L109" s="25"/>
    </row>
    <row r="110" spans="2:12" s="1" customFormat="1" ht="16.5" customHeight="1" x14ac:dyDescent="0.2">
      <c r="B110" s="25"/>
      <c r="E110" s="187" t="str">
        <f>E7</f>
        <v>Cyklická obnova trakčního vedení v úseku Řehlovice - Úpořiny</v>
      </c>
      <c r="F110" s="188"/>
      <c r="G110" s="188"/>
      <c r="H110" s="188"/>
      <c r="L110" s="25"/>
    </row>
    <row r="111" spans="2:12" s="1" customFormat="1" ht="12" customHeight="1" x14ac:dyDescent="0.2">
      <c r="B111" s="25"/>
      <c r="C111" s="22" t="s">
        <v>96</v>
      </c>
      <c r="L111" s="25"/>
    </row>
    <row r="112" spans="2:12" s="1" customFormat="1" ht="30" customHeight="1" x14ac:dyDescent="0.2">
      <c r="B112" s="25"/>
      <c r="E112" s="177" t="str">
        <f>E9</f>
        <v>SO 01-37-01 - Oprava ukolejnění ocelových konstrukcí Řehlovice - Úpořiny</v>
      </c>
      <c r="F112" s="186"/>
      <c r="G112" s="186"/>
      <c r="H112" s="186"/>
      <c r="L112" s="25"/>
    </row>
    <row r="113" spans="2:65" s="1" customFormat="1" ht="6.95" customHeight="1" x14ac:dyDescent="0.2">
      <c r="B113" s="25"/>
      <c r="L113" s="25"/>
    </row>
    <row r="114" spans="2:65" s="1" customFormat="1" ht="12" customHeight="1" x14ac:dyDescent="0.2">
      <c r="B114" s="25"/>
      <c r="C114" s="22" t="s">
        <v>18</v>
      </c>
      <c r="F114" s="20" t="str">
        <f>F12</f>
        <v xml:space="preserve"> </v>
      </c>
      <c r="I114" s="22" t="s">
        <v>20</v>
      </c>
      <c r="J114" s="45" t="str">
        <f>IF(J12="","",J12)</f>
        <v>3. 4. 2025</v>
      </c>
      <c r="L114" s="25"/>
    </row>
    <row r="115" spans="2:65" s="1" customFormat="1" ht="6.95" customHeight="1" x14ac:dyDescent="0.2">
      <c r="B115" s="25"/>
      <c r="L115" s="25"/>
    </row>
    <row r="116" spans="2:65" s="1" customFormat="1" ht="15.2" customHeight="1" x14ac:dyDescent="0.2">
      <c r="B116" s="25"/>
      <c r="C116" s="22" t="s">
        <v>22</v>
      </c>
      <c r="F116" s="20" t="str">
        <f>E15</f>
        <v xml:space="preserve"> </v>
      </c>
      <c r="I116" s="22" t="s">
        <v>26</v>
      </c>
      <c r="J116" s="23" t="str">
        <f>E21</f>
        <v>Ing.Pavel Haušild</v>
      </c>
      <c r="L116" s="25"/>
    </row>
    <row r="117" spans="2:65" s="1" customFormat="1" ht="15.2" customHeight="1" x14ac:dyDescent="0.2">
      <c r="B117" s="25"/>
      <c r="C117" s="22" t="s">
        <v>25</v>
      </c>
      <c r="F117" s="20" t="str">
        <f>IF(E18="","",E18)</f>
        <v xml:space="preserve"> </v>
      </c>
      <c r="I117" s="22" t="s">
        <v>29</v>
      </c>
      <c r="J117" s="23" t="str">
        <f>E24</f>
        <v>SUDOP Praha a.s.</v>
      </c>
      <c r="L117" s="25"/>
    </row>
    <row r="118" spans="2:65" s="1" customFormat="1" ht="10.35" customHeight="1" x14ac:dyDescent="0.2">
      <c r="B118" s="25"/>
      <c r="L118" s="25"/>
    </row>
    <row r="119" spans="2:65" s="10" customFormat="1" ht="29.25" customHeight="1" x14ac:dyDescent="0.2">
      <c r="B119" s="105"/>
      <c r="C119" s="106" t="s">
        <v>112</v>
      </c>
      <c r="D119" s="107" t="s">
        <v>57</v>
      </c>
      <c r="E119" s="107" t="s">
        <v>53</v>
      </c>
      <c r="F119" s="107" t="s">
        <v>54</v>
      </c>
      <c r="G119" s="107" t="s">
        <v>113</v>
      </c>
      <c r="H119" s="107" t="s">
        <v>114</v>
      </c>
      <c r="I119" s="107" t="s">
        <v>115</v>
      </c>
      <c r="J119" s="107" t="s">
        <v>100</v>
      </c>
      <c r="K119" s="108" t="s">
        <v>116</v>
      </c>
      <c r="L119" s="105"/>
      <c r="M119" s="52" t="s">
        <v>1</v>
      </c>
      <c r="N119" s="53" t="s">
        <v>36</v>
      </c>
      <c r="O119" s="53" t="s">
        <v>117</v>
      </c>
      <c r="P119" s="53" t="s">
        <v>118</v>
      </c>
      <c r="Q119" s="53" t="s">
        <v>119</v>
      </c>
      <c r="R119" s="53" t="s">
        <v>120</v>
      </c>
      <c r="S119" s="53" t="s">
        <v>121</v>
      </c>
      <c r="T119" s="54" t="s">
        <v>122</v>
      </c>
    </row>
    <row r="120" spans="2:65" s="1" customFormat="1" ht="22.9" customHeight="1" x14ac:dyDescent="0.25">
      <c r="B120" s="25"/>
      <c r="C120" s="57" t="s">
        <v>123</v>
      </c>
      <c r="J120" s="109">
        <f>BK120</f>
        <v>0</v>
      </c>
      <c r="L120" s="25"/>
      <c r="M120" s="55"/>
      <c r="N120" s="46"/>
      <c r="O120" s="46"/>
      <c r="P120" s="110">
        <f>P121</f>
        <v>0</v>
      </c>
      <c r="Q120" s="46"/>
      <c r="R120" s="110">
        <f>R121</f>
        <v>0</v>
      </c>
      <c r="S120" s="46"/>
      <c r="T120" s="111">
        <f>T121</f>
        <v>0</v>
      </c>
      <c r="AT120" s="13" t="s">
        <v>71</v>
      </c>
      <c r="AU120" s="13" t="s">
        <v>102</v>
      </c>
      <c r="BK120" s="112">
        <f>BK121</f>
        <v>0</v>
      </c>
    </row>
    <row r="121" spans="2:65" s="11" customFormat="1" ht="25.9" customHeight="1" x14ac:dyDescent="0.2">
      <c r="B121" s="113"/>
      <c r="D121" s="114" t="s">
        <v>71</v>
      </c>
      <c r="E121" s="115" t="s">
        <v>124</v>
      </c>
      <c r="F121" s="115" t="s">
        <v>124</v>
      </c>
      <c r="J121" s="116">
        <f>BK121</f>
        <v>0</v>
      </c>
      <c r="L121" s="113"/>
      <c r="M121" s="117"/>
      <c r="P121" s="118">
        <f>P122+P153+P165</f>
        <v>0</v>
      </c>
      <c r="R121" s="118">
        <f>R122+R153+R165</f>
        <v>0</v>
      </c>
      <c r="T121" s="119">
        <f>T122+T153+T165</f>
        <v>0</v>
      </c>
      <c r="AR121" s="114" t="s">
        <v>80</v>
      </c>
      <c r="AT121" s="120" t="s">
        <v>71</v>
      </c>
      <c r="AU121" s="120" t="s">
        <v>72</v>
      </c>
      <c r="AY121" s="114" t="s">
        <v>125</v>
      </c>
      <c r="BK121" s="121">
        <f>BK122+BK153+BK165</f>
        <v>0</v>
      </c>
    </row>
    <row r="122" spans="2:65" s="11" customFormat="1" ht="22.9" customHeight="1" x14ac:dyDescent="0.2">
      <c r="B122" s="113"/>
      <c r="D122" s="114" t="s">
        <v>71</v>
      </c>
      <c r="E122" s="122" t="s">
        <v>898</v>
      </c>
      <c r="F122" s="122" t="s">
        <v>293</v>
      </c>
      <c r="J122" s="123">
        <f>BK122</f>
        <v>0</v>
      </c>
      <c r="L122" s="113"/>
      <c r="M122" s="117"/>
      <c r="P122" s="118">
        <f>SUM(P123:P152)</f>
        <v>0</v>
      </c>
      <c r="R122" s="118">
        <f>SUM(R123:R152)</f>
        <v>0</v>
      </c>
      <c r="T122" s="119">
        <f>SUM(T123:T152)</f>
        <v>0</v>
      </c>
      <c r="AR122" s="114" t="s">
        <v>80</v>
      </c>
      <c r="AT122" s="120" t="s">
        <v>71</v>
      </c>
      <c r="AU122" s="120" t="s">
        <v>80</v>
      </c>
      <c r="AY122" s="114" t="s">
        <v>125</v>
      </c>
      <c r="BK122" s="121">
        <f>SUM(BK123:BK152)</f>
        <v>0</v>
      </c>
    </row>
    <row r="123" spans="2:65" s="1" customFormat="1" ht="16.5" customHeight="1" x14ac:dyDescent="0.2">
      <c r="B123" s="25"/>
      <c r="C123" s="124" t="s">
        <v>80</v>
      </c>
      <c r="D123" s="124" t="s">
        <v>128</v>
      </c>
      <c r="E123" s="125" t="s">
        <v>180</v>
      </c>
      <c r="F123" s="126" t="s">
        <v>181</v>
      </c>
      <c r="G123" s="127" t="s">
        <v>131</v>
      </c>
      <c r="H123" s="128">
        <v>4</v>
      </c>
      <c r="I123" s="129"/>
      <c r="J123" s="129">
        <f>ROUND(I123*H123,2)</f>
        <v>0</v>
      </c>
      <c r="K123" s="126" t="s">
        <v>282</v>
      </c>
      <c r="L123" s="25"/>
      <c r="M123" s="130" t="s">
        <v>1</v>
      </c>
      <c r="N123" s="131" t="s">
        <v>37</v>
      </c>
      <c r="O123" s="132">
        <v>0</v>
      </c>
      <c r="P123" s="132">
        <f>O123*H123</f>
        <v>0</v>
      </c>
      <c r="Q123" s="132">
        <v>0</v>
      </c>
      <c r="R123" s="132">
        <f>Q123*H123</f>
        <v>0</v>
      </c>
      <c r="S123" s="132">
        <v>0</v>
      </c>
      <c r="T123" s="133">
        <f>S123*H123</f>
        <v>0</v>
      </c>
      <c r="AR123" s="134" t="s">
        <v>132</v>
      </c>
      <c r="AT123" s="134" t="s">
        <v>128</v>
      </c>
      <c r="AU123" s="134" t="s">
        <v>82</v>
      </c>
      <c r="AY123" s="13" t="s">
        <v>125</v>
      </c>
      <c r="BE123" s="135">
        <f>IF(N123="základní",J123,0)</f>
        <v>0</v>
      </c>
      <c r="BF123" s="135">
        <f>IF(N123="snížená",J123,0)</f>
        <v>0</v>
      </c>
      <c r="BG123" s="135">
        <f>IF(N123="zákl. přenesená",J123,0)</f>
        <v>0</v>
      </c>
      <c r="BH123" s="135">
        <f>IF(N123="sníž. přenesená",J123,0)</f>
        <v>0</v>
      </c>
      <c r="BI123" s="135">
        <f>IF(N123="nulová",J123,0)</f>
        <v>0</v>
      </c>
      <c r="BJ123" s="13" t="s">
        <v>80</v>
      </c>
      <c r="BK123" s="135">
        <f>ROUND(I123*H123,2)</f>
        <v>0</v>
      </c>
      <c r="BL123" s="13" t="s">
        <v>132</v>
      </c>
      <c r="BM123" s="134" t="s">
        <v>1049</v>
      </c>
    </row>
    <row r="124" spans="2:65" s="1" customFormat="1" ht="39" x14ac:dyDescent="0.2">
      <c r="B124" s="25"/>
      <c r="D124" s="136" t="s">
        <v>134</v>
      </c>
      <c r="F124" s="137" t="s">
        <v>183</v>
      </c>
      <c r="L124" s="25"/>
      <c r="M124" s="138"/>
      <c r="T124" s="49"/>
      <c r="AT124" s="13" t="s">
        <v>134</v>
      </c>
      <c r="AU124" s="13" t="s">
        <v>82</v>
      </c>
    </row>
    <row r="125" spans="2:65" s="1" customFormat="1" ht="16.5" customHeight="1" x14ac:dyDescent="0.2">
      <c r="B125" s="25"/>
      <c r="C125" s="139" t="s">
        <v>82</v>
      </c>
      <c r="D125" s="139" t="s">
        <v>136</v>
      </c>
      <c r="E125" s="140" t="s">
        <v>184</v>
      </c>
      <c r="F125" s="141" t="s">
        <v>185</v>
      </c>
      <c r="G125" s="142" t="s">
        <v>131</v>
      </c>
      <c r="H125" s="143">
        <v>4</v>
      </c>
      <c r="I125" s="144"/>
      <c r="J125" s="144">
        <f>ROUND(I125*H125,2)</f>
        <v>0</v>
      </c>
      <c r="K125" s="141" t="s">
        <v>282</v>
      </c>
      <c r="L125" s="145"/>
      <c r="M125" s="146" t="s">
        <v>1</v>
      </c>
      <c r="N125" s="147" t="s">
        <v>37</v>
      </c>
      <c r="O125" s="132">
        <v>0</v>
      </c>
      <c r="P125" s="132">
        <f>O125*H125</f>
        <v>0</v>
      </c>
      <c r="Q125" s="132">
        <v>0</v>
      </c>
      <c r="R125" s="132">
        <f>Q125*H125</f>
        <v>0</v>
      </c>
      <c r="S125" s="132">
        <v>0</v>
      </c>
      <c r="T125" s="133">
        <f>S125*H125</f>
        <v>0</v>
      </c>
      <c r="AR125" s="134" t="s">
        <v>132</v>
      </c>
      <c r="AT125" s="134" t="s">
        <v>136</v>
      </c>
      <c r="AU125" s="134" t="s">
        <v>82</v>
      </c>
      <c r="AY125" s="13" t="s">
        <v>125</v>
      </c>
      <c r="BE125" s="135">
        <f>IF(N125="základní",J125,0)</f>
        <v>0</v>
      </c>
      <c r="BF125" s="135">
        <f>IF(N125="snížená",J125,0)</f>
        <v>0</v>
      </c>
      <c r="BG125" s="135">
        <f>IF(N125="zákl. přenesená",J125,0)</f>
        <v>0</v>
      </c>
      <c r="BH125" s="135">
        <f>IF(N125="sníž. přenesená",J125,0)</f>
        <v>0</v>
      </c>
      <c r="BI125" s="135">
        <f>IF(N125="nulová",J125,0)</f>
        <v>0</v>
      </c>
      <c r="BJ125" s="13" t="s">
        <v>80</v>
      </c>
      <c r="BK125" s="135">
        <f>ROUND(I125*H125,2)</f>
        <v>0</v>
      </c>
      <c r="BL125" s="13" t="s">
        <v>132</v>
      </c>
      <c r="BM125" s="134" t="s">
        <v>1050</v>
      </c>
    </row>
    <row r="126" spans="2:65" s="1" customFormat="1" x14ac:dyDescent="0.2">
      <c r="B126" s="25"/>
      <c r="D126" s="136" t="s">
        <v>134</v>
      </c>
      <c r="F126" s="137" t="s">
        <v>185</v>
      </c>
      <c r="L126" s="25"/>
      <c r="M126" s="138"/>
      <c r="T126" s="49"/>
      <c r="AT126" s="13" t="s">
        <v>134</v>
      </c>
      <c r="AU126" s="13" t="s">
        <v>82</v>
      </c>
    </row>
    <row r="127" spans="2:65" s="1" customFormat="1" ht="24.2" customHeight="1" x14ac:dyDescent="0.2">
      <c r="B127" s="25"/>
      <c r="C127" s="124" t="s">
        <v>140</v>
      </c>
      <c r="D127" s="124" t="s">
        <v>128</v>
      </c>
      <c r="E127" s="125" t="s">
        <v>1051</v>
      </c>
      <c r="F127" s="126" t="s">
        <v>1052</v>
      </c>
      <c r="G127" s="127" t="s">
        <v>131</v>
      </c>
      <c r="H127" s="128">
        <v>251</v>
      </c>
      <c r="I127" s="129"/>
      <c r="J127" s="129">
        <f>ROUND(I127*H127,2)</f>
        <v>0</v>
      </c>
      <c r="K127" s="126" t="s">
        <v>282</v>
      </c>
      <c r="L127" s="25"/>
      <c r="M127" s="130" t="s">
        <v>1</v>
      </c>
      <c r="N127" s="131" t="s">
        <v>37</v>
      </c>
      <c r="O127" s="132">
        <v>0</v>
      </c>
      <c r="P127" s="132">
        <f>O127*H127</f>
        <v>0</v>
      </c>
      <c r="Q127" s="132">
        <v>0</v>
      </c>
      <c r="R127" s="132">
        <f>Q127*H127</f>
        <v>0</v>
      </c>
      <c r="S127" s="132">
        <v>0</v>
      </c>
      <c r="T127" s="133">
        <f>S127*H127</f>
        <v>0</v>
      </c>
      <c r="AR127" s="134" t="s">
        <v>132</v>
      </c>
      <c r="AT127" s="134" t="s">
        <v>128</v>
      </c>
      <c r="AU127" s="134" t="s">
        <v>82</v>
      </c>
      <c r="AY127" s="13" t="s">
        <v>125</v>
      </c>
      <c r="BE127" s="135">
        <f>IF(N127="základní",J127,0)</f>
        <v>0</v>
      </c>
      <c r="BF127" s="135">
        <f>IF(N127="snížená",J127,0)</f>
        <v>0</v>
      </c>
      <c r="BG127" s="135">
        <f>IF(N127="zákl. přenesená",J127,0)</f>
        <v>0</v>
      </c>
      <c r="BH127" s="135">
        <f>IF(N127="sníž. přenesená",J127,0)</f>
        <v>0</v>
      </c>
      <c r="BI127" s="135">
        <f>IF(N127="nulová",J127,0)</f>
        <v>0</v>
      </c>
      <c r="BJ127" s="13" t="s">
        <v>80</v>
      </c>
      <c r="BK127" s="135">
        <f>ROUND(I127*H127,2)</f>
        <v>0</v>
      </c>
      <c r="BL127" s="13" t="s">
        <v>132</v>
      </c>
      <c r="BM127" s="134" t="s">
        <v>1053</v>
      </c>
    </row>
    <row r="128" spans="2:65" s="1" customFormat="1" x14ac:dyDescent="0.2">
      <c r="B128" s="25"/>
      <c r="D128" s="136" t="s">
        <v>134</v>
      </c>
      <c r="F128" s="137" t="s">
        <v>1052</v>
      </c>
      <c r="L128" s="25"/>
      <c r="M128" s="138"/>
      <c r="T128" s="49"/>
      <c r="AT128" s="13" t="s">
        <v>134</v>
      </c>
      <c r="AU128" s="13" t="s">
        <v>82</v>
      </c>
    </row>
    <row r="129" spans="2:65" s="1" customFormat="1" ht="24.2" customHeight="1" x14ac:dyDescent="0.2">
      <c r="B129" s="25"/>
      <c r="C129" s="139" t="s">
        <v>146</v>
      </c>
      <c r="D129" s="139" t="s">
        <v>136</v>
      </c>
      <c r="E129" s="140" t="s">
        <v>1054</v>
      </c>
      <c r="F129" s="141" t="s">
        <v>1055</v>
      </c>
      <c r="G129" s="142" t="s">
        <v>131</v>
      </c>
      <c r="H129" s="143">
        <v>251</v>
      </c>
      <c r="I129" s="144"/>
      <c r="J129" s="144">
        <f>ROUND(I129*H129,2)</f>
        <v>0</v>
      </c>
      <c r="K129" s="141" t="s">
        <v>282</v>
      </c>
      <c r="L129" s="145"/>
      <c r="M129" s="146" t="s">
        <v>1</v>
      </c>
      <c r="N129" s="147" t="s">
        <v>37</v>
      </c>
      <c r="O129" s="132">
        <v>0</v>
      </c>
      <c r="P129" s="132">
        <f>O129*H129</f>
        <v>0</v>
      </c>
      <c r="Q129" s="132">
        <v>0</v>
      </c>
      <c r="R129" s="132">
        <f>Q129*H129</f>
        <v>0</v>
      </c>
      <c r="S129" s="132">
        <v>0</v>
      </c>
      <c r="T129" s="133">
        <f>S129*H129</f>
        <v>0</v>
      </c>
      <c r="AR129" s="134" t="s">
        <v>132</v>
      </c>
      <c r="AT129" s="134" t="s">
        <v>136</v>
      </c>
      <c r="AU129" s="134" t="s">
        <v>82</v>
      </c>
      <c r="AY129" s="13" t="s">
        <v>125</v>
      </c>
      <c r="BE129" s="135">
        <f>IF(N129="základní",J129,0)</f>
        <v>0</v>
      </c>
      <c r="BF129" s="135">
        <f>IF(N129="snížená",J129,0)</f>
        <v>0</v>
      </c>
      <c r="BG129" s="135">
        <f>IF(N129="zákl. přenesená",J129,0)</f>
        <v>0</v>
      </c>
      <c r="BH129" s="135">
        <f>IF(N129="sníž. přenesená",J129,0)</f>
        <v>0</v>
      </c>
      <c r="BI129" s="135">
        <f>IF(N129="nulová",J129,0)</f>
        <v>0</v>
      </c>
      <c r="BJ129" s="13" t="s">
        <v>80</v>
      </c>
      <c r="BK129" s="135">
        <f>ROUND(I129*H129,2)</f>
        <v>0</v>
      </c>
      <c r="BL129" s="13" t="s">
        <v>132</v>
      </c>
      <c r="BM129" s="134" t="s">
        <v>1056</v>
      </c>
    </row>
    <row r="130" spans="2:65" s="1" customFormat="1" ht="19.5" x14ac:dyDescent="0.2">
      <c r="B130" s="25"/>
      <c r="D130" s="136" t="s">
        <v>134</v>
      </c>
      <c r="F130" s="137" t="s">
        <v>1055</v>
      </c>
      <c r="L130" s="25"/>
      <c r="M130" s="138"/>
      <c r="T130" s="49"/>
      <c r="AT130" s="13" t="s">
        <v>134</v>
      </c>
      <c r="AU130" s="13" t="s">
        <v>82</v>
      </c>
    </row>
    <row r="131" spans="2:65" s="1" customFormat="1" ht="24.2" customHeight="1" x14ac:dyDescent="0.2">
      <c r="B131" s="25"/>
      <c r="C131" s="124" t="s">
        <v>152</v>
      </c>
      <c r="D131" s="124" t="s">
        <v>128</v>
      </c>
      <c r="E131" s="125" t="s">
        <v>1057</v>
      </c>
      <c r="F131" s="126" t="s">
        <v>1058</v>
      </c>
      <c r="G131" s="127" t="s">
        <v>131</v>
      </c>
      <c r="H131" s="128">
        <v>13</v>
      </c>
      <c r="I131" s="129"/>
      <c r="J131" s="129">
        <f>ROUND(I131*H131,2)</f>
        <v>0</v>
      </c>
      <c r="K131" s="126" t="s">
        <v>282</v>
      </c>
      <c r="L131" s="25"/>
      <c r="M131" s="130" t="s">
        <v>1</v>
      </c>
      <c r="N131" s="131" t="s">
        <v>37</v>
      </c>
      <c r="O131" s="132">
        <v>0</v>
      </c>
      <c r="P131" s="132">
        <f>O131*H131</f>
        <v>0</v>
      </c>
      <c r="Q131" s="132">
        <v>0</v>
      </c>
      <c r="R131" s="132">
        <f>Q131*H131</f>
        <v>0</v>
      </c>
      <c r="S131" s="132">
        <v>0</v>
      </c>
      <c r="T131" s="133">
        <f>S131*H131</f>
        <v>0</v>
      </c>
      <c r="AR131" s="134" t="s">
        <v>132</v>
      </c>
      <c r="AT131" s="134" t="s">
        <v>128</v>
      </c>
      <c r="AU131" s="134" t="s">
        <v>82</v>
      </c>
      <c r="AY131" s="13" t="s">
        <v>125</v>
      </c>
      <c r="BE131" s="135">
        <f>IF(N131="základní",J131,0)</f>
        <v>0</v>
      </c>
      <c r="BF131" s="135">
        <f>IF(N131="snížená",J131,0)</f>
        <v>0</v>
      </c>
      <c r="BG131" s="135">
        <f>IF(N131="zákl. přenesená",J131,0)</f>
        <v>0</v>
      </c>
      <c r="BH131" s="135">
        <f>IF(N131="sníž. přenesená",J131,0)</f>
        <v>0</v>
      </c>
      <c r="BI131" s="135">
        <f>IF(N131="nulová",J131,0)</f>
        <v>0</v>
      </c>
      <c r="BJ131" s="13" t="s">
        <v>80</v>
      </c>
      <c r="BK131" s="135">
        <f>ROUND(I131*H131,2)</f>
        <v>0</v>
      </c>
      <c r="BL131" s="13" t="s">
        <v>132</v>
      </c>
      <c r="BM131" s="134" t="s">
        <v>1059</v>
      </c>
    </row>
    <row r="132" spans="2:65" s="1" customFormat="1" x14ac:dyDescent="0.2">
      <c r="B132" s="25"/>
      <c r="D132" s="136" t="s">
        <v>134</v>
      </c>
      <c r="F132" s="137" t="s">
        <v>1058</v>
      </c>
      <c r="L132" s="25"/>
      <c r="M132" s="138"/>
      <c r="T132" s="49"/>
      <c r="AT132" s="13" t="s">
        <v>134</v>
      </c>
      <c r="AU132" s="13" t="s">
        <v>82</v>
      </c>
    </row>
    <row r="133" spans="2:65" s="1" customFormat="1" ht="24.2" customHeight="1" x14ac:dyDescent="0.2">
      <c r="B133" s="25"/>
      <c r="C133" s="139" t="s">
        <v>156</v>
      </c>
      <c r="D133" s="139" t="s">
        <v>136</v>
      </c>
      <c r="E133" s="140" t="s">
        <v>1060</v>
      </c>
      <c r="F133" s="141" t="s">
        <v>1061</v>
      </c>
      <c r="G133" s="142" t="s">
        <v>131</v>
      </c>
      <c r="H133" s="143">
        <v>13</v>
      </c>
      <c r="I133" s="144"/>
      <c r="J133" s="144">
        <f>ROUND(I133*H133,2)</f>
        <v>0</v>
      </c>
      <c r="K133" s="141" t="s">
        <v>282</v>
      </c>
      <c r="L133" s="145"/>
      <c r="M133" s="146" t="s">
        <v>1</v>
      </c>
      <c r="N133" s="147" t="s">
        <v>37</v>
      </c>
      <c r="O133" s="132">
        <v>0</v>
      </c>
      <c r="P133" s="132">
        <f>O133*H133</f>
        <v>0</v>
      </c>
      <c r="Q133" s="132">
        <v>0</v>
      </c>
      <c r="R133" s="132">
        <f>Q133*H133</f>
        <v>0</v>
      </c>
      <c r="S133" s="132">
        <v>0</v>
      </c>
      <c r="T133" s="133">
        <f>S133*H133</f>
        <v>0</v>
      </c>
      <c r="AR133" s="134" t="s">
        <v>132</v>
      </c>
      <c r="AT133" s="134" t="s">
        <v>136</v>
      </c>
      <c r="AU133" s="134" t="s">
        <v>82</v>
      </c>
      <c r="AY133" s="13" t="s">
        <v>125</v>
      </c>
      <c r="BE133" s="135">
        <f>IF(N133="základní",J133,0)</f>
        <v>0</v>
      </c>
      <c r="BF133" s="135">
        <f>IF(N133="snížená",J133,0)</f>
        <v>0</v>
      </c>
      <c r="BG133" s="135">
        <f>IF(N133="zákl. přenesená",J133,0)</f>
        <v>0</v>
      </c>
      <c r="BH133" s="135">
        <f>IF(N133="sníž. přenesená",J133,0)</f>
        <v>0</v>
      </c>
      <c r="BI133" s="135">
        <f>IF(N133="nulová",J133,0)</f>
        <v>0</v>
      </c>
      <c r="BJ133" s="13" t="s">
        <v>80</v>
      </c>
      <c r="BK133" s="135">
        <f>ROUND(I133*H133,2)</f>
        <v>0</v>
      </c>
      <c r="BL133" s="13" t="s">
        <v>132</v>
      </c>
      <c r="BM133" s="134" t="s">
        <v>1062</v>
      </c>
    </row>
    <row r="134" spans="2:65" s="1" customFormat="1" ht="19.5" x14ac:dyDescent="0.2">
      <c r="B134" s="25"/>
      <c r="D134" s="136" t="s">
        <v>134</v>
      </c>
      <c r="F134" s="137" t="s">
        <v>1061</v>
      </c>
      <c r="L134" s="25"/>
      <c r="M134" s="138"/>
      <c r="T134" s="49"/>
      <c r="AT134" s="13" t="s">
        <v>134</v>
      </c>
      <c r="AU134" s="13" t="s">
        <v>82</v>
      </c>
    </row>
    <row r="135" spans="2:65" s="1" customFormat="1" ht="24.2" customHeight="1" x14ac:dyDescent="0.2">
      <c r="B135" s="25"/>
      <c r="C135" s="124" t="s">
        <v>160</v>
      </c>
      <c r="D135" s="124" t="s">
        <v>128</v>
      </c>
      <c r="E135" s="125" t="s">
        <v>1063</v>
      </c>
      <c r="F135" s="126" t="s">
        <v>1064</v>
      </c>
      <c r="G135" s="127" t="s">
        <v>131</v>
      </c>
      <c r="H135" s="128">
        <v>2</v>
      </c>
      <c r="I135" s="129"/>
      <c r="J135" s="129">
        <f>ROUND(I135*H135,2)</f>
        <v>0</v>
      </c>
      <c r="K135" s="126" t="s">
        <v>282</v>
      </c>
      <c r="L135" s="25"/>
      <c r="M135" s="130" t="s">
        <v>1</v>
      </c>
      <c r="N135" s="131" t="s">
        <v>37</v>
      </c>
      <c r="O135" s="132">
        <v>0</v>
      </c>
      <c r="P135" s="132">
        <f>O135*H135</f>
        <v>0</v>
      </c>
      <c r="Q135" s="132">
        <v>0</v>
      </c>
      <c r="R135" s="132">
        <f>Q135*H135</f>
        <v>0</v>
      </c>
      <c r="S135" s="132">
        <v>0</v>
      </c>
      <c r="T135" s="133">
        <f>S135*H135</f>
        <v>0</v>
      </c>
      <c r="AR135" s="134" t="s">
        <v>132</v>
      </c>
      <c r="AT135" s="134" t="s">
        <v>128</v>
      </c>
      <c r="AU135" s="134" t="s">
        <v>82</v>
      </c>
      <c r="AY135" s="13" t="s">
        <v>125</v>
      </c>
      <c r="BE135" s="135">
        <f>IF(N135="základní",J135,0)</f>
        <v>0</v>
      </c>
      <c r="BF135" s="135">
        <f>IF(N135="snížená",J135,0)</f>
        <v>0</v>
      </c>
      <c r="BG135" s="135">
        <f>IF(N135="zákl. přenesená",J135,0)</f>
        <v>0</v>
      </c>
      <c r="BH135" s="135">
        <f>IF(N135="sníž. přenesená",J135,0)</f>
        <v>0</v>
      </c>
      <c r="BI135" s="135">
        <f>IF(N135="nulová",J135,0)</f>
        <v>0</v>
      </c>
      <c r="BJ135" s="13" t="s">
        <v>80</v>
      </c>
      <c r="BK135" s="135">
        <f>ROUND(I135*H135,2)</f>
        <v>0</v>
      </c>
      <c r="BL135" s="13" t="s">
        <v>132</v>
      </c>
      <c r="BM135" s="134" t="s">
        <v>1065</v>
      </c>
    </row>
    <row r="136" spans="2:65" s="1" customFormat="1" x14ac:dyDescent="0.2">
      <c r="B136" s="25"/>
      <c r="D136" s="136" t="s">
        <v>134</v>
      </c>
      <c r="F136" s="137" t="s">
        <v>1064</v>
      </c>
      <c r="L136" s="25"/>
      <c r="M136" s="138"/>
      <c r="T136" s="49"/>
      <c r="AT136" s="13" t="s">
        <v>134</v>
      </c>
      <c r="AU136" s="13" t="s">
        <v>82</v>
      </c>
    </row>
    <row r="137" spans="2:65" s="1" customFormat="1" ht="24.2" customHeight="1" x14ac:dyDescent="0.2">
      <c r="B137" s="25"/>
      <c r="C137" s="139" t="s">
        <v>164</v>
      </c>
      <c r="D137" s="139" t="s">
        <v>136</v>
      </c>
      <c r="E137" s="140" t="s">
        <v>1066</v>
      </c>
      <c r="F137" s="141" t="s">
        <v>1067</v>
      </c>
      <c r="G137" s="142" t="s">
        <v>131</v>
      </c>
      <c r="H137" s="143">
        <v>2</v>
      </c>
      <c r="I137" s="144"/>
      <c r="J137" s="144">
        <f>ROUND(I137*H137,2)</f>
        <v>0</v>
      </c>
      <c r="K137" s="141" t="s">
        <v>282</v>
      </c>
      <c r="L137" s="145"/>
      <c r="M137" s="146" t="s">
        <v>1</v>
      </c>
      <c r="N137" s="147" t="s">
        <v>37</v>
      </c>
      <c r="O137" s="132">
        <v>0</v>
      </c>
      <c r="P137" s="132">
        <f>O137*H137</f>
        <v>0</v>
      </c>
      <c r="Q137" s="132">
        <v>0</v>
      </c>
      <c r="R137" s="132">
        <f>Q137*H137</f>
        <v>0</v>
      </c>
      <c r="S137" s="132">
        <v>0</v>
      </c>
      <c r="T137" s="133">
        <f>S137*H137</f>
        <v>0</v>
      </c>
      <c r="AR137" s="134" t="s">
        <v>132</v>
      </c>
      <c r="AT137" s="134" t="s">
        <v>136</v>
      </c>
      <c r="AU137" s="134" t="s">
        <v>82</v>
      </c>
      <c r="AY137" s="13" t="s">
        <v>125</v>
      </c>
      <c r="BE137" s="135">
        <f>IF(N137="základní",J137,0)</f>
        <v>0</v>
      </c>
      <c r="BF137" s="135">
        <f>IF(N137="snížená",J137,0)</f>
        <v>0</v>
      </c>
      <c r="BG137" s="135">
        <f>IF(N137="zákl. přenesená",J137,0)</f>
        <v>0</v>
      </c>
      <c r="BH137" s="135">
        <f>IF(N137="sníž. přenesená",J137,0)</f>
        <v>0</v>
      </c>
      <c r="BI137" s="135">
        <f>IF(N137="nulová",J137,0)</f>
        <v>0</v>
      </c>
      <c r="BJ137" s="13" t="s">
        <v>80</v>
      </c>
      <c r="BK137" s="135">
        <f>ROUND(I137*H137,2)</f>
        <v>0</v>
      </c>
      <c r="BL137" s="13" t="s">
        <v>132</v>
      </c>
      <c r="BM137" s="134" t="s">
        <v>1068</v>
      </c>
    </row>
    <row r="138" spans="2:65" s="1" customFormat="1" ht="19.5" x14ac:dyDescent="0.2">
      <c r="B138" s="25"/>
      <c r="D138" s="136" t="s">
        <v>134</v>
      </c>
      <c r="F138" s="137" t="s">
        <v>1067</v>
      </c>
      <c r="L138" s="25"/>
      <c r="M138" s="138"/>
      <c r="T138" s="49"/>
      <c r="AT138" s="13" t="s">
        <v>134</v>
      </c>
      <c r="AU138" s="13" t="s">
        <v>82</v>
      </c>
    </row>
    <row r="139" spans="2:65" s="1" customFormat="1" ht="16.5" customHeight="1" x14ac:dyDescent="0.2">
      <c r="B139" s="25"/>
      <c r="C139" s="124" t="s">
        <v>169</v>
      </c>
      <c r="D139" s="124" t="s">
        <v>128</v>
      </c>
      <c r="E139" s="125" t="s">
        <v>1069</v>
      </c>
      <c r="F139" s="126" t="s">
        <v>1070</v>
      </c>
      <c r="G139" s="127" t="s">
        <v>252</v>
      </c>
      <c r="H139" s="128">
        <v>55</v>
      </c>
      <c r="I139" s="129"/>
      <c r="J139" s="129">
        <f>ROUND(I139*H139,2)</f>
        <v>0</v>
      </c>
      <c r="K139" s="126" t="s">
        <v>282</v>
      </c>
      <c r="L139" s="25"/>
      <c r="M139" s="130" t="s">
        <v>1</v>
      </c>
      <c r="N139" s="131" t="s">
        <v>37</v>
      </c>
      <c r="O139" s="132">
        <v>0</v>
      </c>
      <c r="P139" s="132">
        <f>O139*H139</f>
        <v>0</v>
      </c>
      <c r="Q139" s="132">
        <v>0</v>
      </c>
      <c r="R139" s="132">
        <f>Q139*H139</f>
        <v>0</v>
      </c>
      <c r="S139" s="132">
        <v>0</v>
      </c>
      <c r="T139" s="133">
        <f>S139*H139</f>
        <v>0</v>
      </c>
      <c r="AR139" s="134" t="s">
        <v>132</v>
      </c>
      <c r="AT139" s="134" t="s">
        <v>128</v>
      </c>
      <c r="AU139" s="134" t="s">
        <v>82</v>
      </c>
      <c r="AY139" s="13" t="s">
        <v>125</v>
      </c>
      <c r="BE139" s="135">
        <f>IF(N139="základní",J139,0)</f>
        <v>0</v>
      </c>
      <c r="BF139" s="135">
        <f>IF(N139="snížená",J139,0)</f>
        <v>0</v>
      </c>
      <c r="BG139" s="135">
        <f>IF(N139="zákl. přenesená",J139,0)</f>
        <v>0</v>
      </c>
      <c r="BH139" s="135">
        <f>IF(N139="sníž. přenesená",J139,0)</f>
        <v>0</v>
      </c>
      <c r="BI139" s="135">
        <f>IF(N139="nulová",J139,0)</f>
        <v>0</v>
      </c>
      <c r="BJ139" s="13" t="s">
        <v>80</v>
      </c>
      <c r="BK139" s="135">
        <f>ROUND(I139*H139,2)</f>
        <v>0</v>
      </c>
      <c r="BL139" s="13" t="s">
        <v>132</v>
      </c>
      <c r="BM139" s="134" t="s">
        <v>1071</v>
      </c>
    </row>
    <row r="140" spans="2:65" s="1" customFormat="1" x14ac:dyDescent="0.2">
      <c r="B140" s="25"/>
      <c r="D140" s="136" t="s">
        <v>134</v>
      </c>
      <c r="F140" s="137" t="s">
        <v>1070</v>
      </c>
      <c r="L140" s="25"/>
      <c r="M140" s="138"/>
      <c r="T140" s="49"/>
      <c r="AT140" s="13" t="s">
        <v>134</v>
      </c>
      <c r="AU140" s="13" t="s">
        <v>82</v>
      </c>
    </row>
    <row r="141" spans="2:65" s="1" customFormat="1" ht="24.2" customHeight="1" x14ac:dyDescent="0.2">
      <c r="B141" s="25"/>
      <c r="C141" s="139" t="s">
        <v>173</v>
      </c>
      <c r="D141" s="139" t="s">
        <v>136</v>
      </c>
      <c r="E141" s="140" t="s">
        <v>1072</v>
      </c>
      <c r="F141" s="141" t="s">
        <v>1073</v>
      </c>
      <c r="G141" s="142" t="s">
        <v>252</v>
      </c>
      <c r="H141" s="143">
        <v>55</v>
      </c>
      <c r="I141" s="144"/>
      <c r="J141" s="144">
        <f>ROUND(I141*H141,2)</f>
        <v>0</v>
      </c>
      <c r="K141" s="141" t="s">
        <v>282</v>
      </c>
      <c r="L141" s="145"/>
      <c r="M141" s="146" t="s">
        <v>1</v>
      </c>
      <c r="N141" s="147" t="s">
        <v>37</v>
      </c>
      <c r="O141" s="132">
        <v>0</v>
      </c>
      <c r="P141" s="132">
        <f>O141*H141</f>
        <v>0</v>
      </c>
      <c r="Q141" s="132">
        <v>0</v>
      </c>
      <c r="R141" s="132">
        <f>Q141*H141</f>
        <v>0</v>
      </c>
      <c r="S141" s="132">
        <v>0</v>
      </c>
      <c r="T141" s="133">
        <f>S141*H141</f>
        <v>0</v>
      </c>
      <c r="AR141" s="134" t="s">
        <v>132</v>
      </c>
      <c r="AT141" s="134" t="s">
        <v>136</v>
      </c>
      <c r="AU141" s="134" t="s">
        <v>82</v>
      </c>
      <c r="AY141" s="13" t="s">
        <v>125</v>
      </c>
      <c r="BE141" s="135">
        <f>IF(N141="základní",J141,0)</f>
        <v>0</v>
      </c>
      <c r="BF141" s="135">
        <f>IF(N141="snížená",J141,0)</f>
        <v>0</v>
      </c>
      <c r="BG141" s="135">
        <f>IF(N141="zákl. přenesená",J141,0)</f>
        <v>0</v>
      </c>
      <c r="BH141" s="135">
        <f>IF(N141="sníž. přenesená",J141,0)</f>
        <v>0</v>
      </c>
      <c r="BI141" s="135">
        <f>IF(N141="nulová",J141,0)</f>
        <v>0</v>
      </c>
      <c r="BJ141" s="13" t="s">
        <v>80</v>
      </c>
      <c r="BK141" s="135">
        <f>ROUND(I141*H141,2)</f>
        <v>0</v>
      </c>
      <c r="BL141" s="13" t="s">
        <v>132</v>
      </c>
      <c r="BM141" s="134" t="s">
        <v>1074</v>
      </c>
    </row>
    <row r="142" spans="2:65" s="1" customFormat="1" ht="19.5" x14ac:dyDescent="0.2">
      <c r="B142" s="25"/>
      <c r="D142" s="136" t="s">
        <v>134</v>
      </c>
      <c r="F142" s="137" t="s">
        <v>1073</v>
      </c>
      <c r="L142" s="25"/>
      <c r="M142" s="138"/>
      <c r="T142" s="49"/>
      <c r="AT142" s="13" t="s">
        <v>134</v>
      </c>
      <c r="AU142" s="13" t="s">
        <v>82</v>
      </c>
    </row>
    <row r="143" spans="2:65" s="1" customFormat="1" ht="21.75" customHeight="1" x14ac:dyDescent="0.2">
      <c r="B143" s="25"/>
      <c r="C143" s="124" t="s">
        <v>179</v>
      </c>
      <c r="D143" s="124" t="s">
        <v>128</v>
      </c>
      <c r="E143" s="125" t="s">
        <v>1075</v>
      </c>
      <c r="F143" s="126" t="s">
        <v>1076</v>
      </c>
      <c r="G143" s="127" t="s">
        <v>131</v>
      </c>
      <c r="H143" s="128">
        <v>6</v>
      </c>
      <c r="I143" s="129"/>
      <c r="J143" s="129">
        <f>ROUND(I143*H143,2)</f>
        <v>0</v>
      </c>
      <c r="K143" s="126" t="s">
        <v>282</v>
      </c>
      <c r="L143" s="25"/>
      <c r="M143" s="130" t="s">
        <v>1</v>
      </c>
      <c r="N143" s="131" t="s">
        <v>37</v>
      </c>
      <c r="O143" s="132">
        <v>0</v>
      </c>
      <c r="P143" s="132">
        <f>O143*H143</f>
        <v>0</v>
      </c>
      <c r="Q143" s="132">
        <v>0</v>
      </c>
      <c r="R143" s="132">
        <f>Q143*H143</f>
        <v>0</v>
      </c>
      <c r="S143" s="132">
        <v>0</v>
      </c>
      <c r="T143" s="133">
        <f>S143*H143</f>
        <v>0</v>
      </c>
      <c r="AR143" s="134" t="s">
        <v>132</v>
      </c>
      <c r="AT143" s="134" t="s">
        <v>128</v>
      </c>
      <c r="AU143" s="134" t="s">
        <v>82</v>
      </c>
      <c r="AY143" s="13" t="s">
        <v>125</v>
      </c>
      <c r="BE143" s="135">
        <f>IF(N143="základní",J143,0)</f>
        <v>0</v>
      </c>
      <c r="BF143" s="135">
        <f>IF(N143="snížená",J143,0)</f>
        <v>0</v>
      </c>
      <c r="BG143" s="135">
        <f>IF(N143="zákl. přenesená",J143,0)</f>
        <v>0</v>
      </c>
      <c r="BH143" s="135">
        <f>IF(N143="sníž. přenesená",J143,0)</f>
        <v>0</v>
      </c>
      <c r="BI143" s="135">
        <f>IF(N143="nulová",J143,0)</f>
        <v>0</v>
      </c>
      <c r="BJ143" s="13" t="s">
        <v>80</v>
      </c>
      <c r="BK143" s="135">
        <f>ROUND(I143*H143,2)</f>
        <v>0</v>
      </c>
      <c r="BL143" s="13" t="s">
        <v>132</v>
      </c>
      <c r="BM143" s="134" t="s">
        <v>1077</v>
      </c>
    </row>
    <row r="144" spans="2:65" s="1" customFormat="1" x14ac:dyDescent="0.2">
      <c r="B144" s="25"/>
      <c r="D144" s="136" t="s">
        <v>134</v>
      </c>
      <c r="F144" s="137" t="s">
        <v>1076</v>
      </c>
      <c r="L144" s="25"/>
      <c r="M144" s="138"/>
      <c r="T144" s="49"/>
      <c r="AT144" s="13" t="s">
        <v>134</v>
      </c>
      <c r="AU144" s="13" t="s">
        <v>82</v>
      </c>
    </row>
    <row r="145" spans="2:65" s="1" customFormat="1" ht="24.2" customHeight="1" x14ac:dyDescent="0.2">
      <c r="B145" s="25"/>
      <c r="C145" s="139" t="s">
        <v>8</v>
      </c>
      <c r="D145" s="139" t="s">
        <v>136</v>
      </c>
      <c r="E145" s="140" t="s">
        <v>1078</v>
      </c>
      <c r="F145" s="141" t="s">
        <v>1079</v>
      </c>
      <c r="G145" s="142" t="s">
        <v>131</v>
      </c>
      <c r="H145" s="143">
        <v>6</v>
      </c>
      <c r="I145" s="144"/>
      <c r="J145" s="144">
        <f>ROUND(I145*H145,2)</f>
        <v>0</v>
      </c>
      <c r="K145" s="141" t="s">
        <v>282</v>
      </c>
      <c r="L145" s="145"/>
      <c r="M145" s="146" t="s">
        <v>1</v>
      </c>
      <c r="N145" s="147" t="s">
        <v>37</v>
      </c>
      <c r="O145" s="132">
        <v>0</v>
      </c>
      <c r="P145" s="132">
        <f>O145*H145</f>
        <v>0</v>
      </c>
      <c r="Q145" s="132">
        <v>0</v>
      </c>
      <c r="R145" s="132">
        <f>Q145*H145</f>
        <v>0</v>
      </c>
      <c r="S145" s="132">
        <v>0</v>
      </c>
      <c r="T145" s="133">
        <f>S145*H145</f>
        <v>0</v>
      </c>
      <c r="AR145" s="134" t="s">
        <v>132</v>
      </c>
      <c r="AT145" s="134" t="s">
        <v>136</v>
      </c>
      <c r="AU145" s="134" t="s">
        <v>82</v>
      </c>
      <c r="AY145" s="13" t="s">
        <v>125</v>
      </c>
      <c r="BE145" s="135">
        <f>IF(N145="základní",J145,0)</f>
        <v>0</v>
      </c>
      <c r="BF145" s="135">
        <f>IF(N145="snížená",J145,0)</f>
        <v>0</v>
      </c>
      <c r="BG145" s="135">
        <f>IF(N145="zákl. přenesená",J145,0)</f>
        <v>0</v>
      </c>
      <c r="BH145" s="135">
        <f>IF(N145="sníž. přenesená",J145,0)</f>
        <v>0</v>
      </c>
      <c r="BI145" s="135">
        <f>IF(N145="nulová",J145,0)</f>
        <v>0</v>
      </c>
      <c r="BJ145" s="13" t="s">
        <v>80</v>
      </c>
      <c r="BK145" s="135">
        <f>ROUND(I145*H145,2)</f>
        <v>0</v>
      </c>
      <c r="BL145" s="13" t="s">
        <v>132</v>
      </c>
      <c r="BM145" s="134" t="s">
        <v>1080</v>
      </c>
    </row>
    <row r="146" spans="2:65" s="1" customFormat="1" ht="19.5" x14ac:dyDescent="0.2">
      <c r="B146" s="25"/>
      <c r="D146" s="136" t="s">
        <v>134</v>
      </c>
      <c r="F146" s="137" t="s">
        <v>1079</v>
      </c>
      <c r="L146" s="25"/>
      <c r="M146" s="138"/>
      <c r="T146" s="49"/>
      <c r="AT146" s="13" t="s">
        <v>134</v>
      </c>
      <c r="AU146" s="13" t="s">
        <v>82</v>
      </c>
    </row>
    <row r="147" spans="2:65" s="1" customFormat="1" ht="24.2" customHeight="1" x14ac:dyDescent="0.2">
      <c r="B147" s="25"/>
      <c r="C147" s="124" t="s">
        <v>188</v>
      </c>
      <c r="D147" s="124" t="s">
        <v>128</v>
      </c>
      <c r="E147" s="125" t="s">
        <v>1081</v>
      </c>
      <c r="F147" s="126" t="s">
        <v>1082</v>
      </c>
      <c r="G147" s="127" t="s">
        <v>131</v>
      </c>
      <c r="H147" s="128">
        <v>26</v>
      </c>
      <c r="I147" s="129"/>
      <c r="J147" s="129">
        <f>ROUND(I147*H147,2)</f>
        <v>0</v>
      </c>
      <c r="K147" s="126" t="s">
        <v>282</v>
      </c>
      <c r="L147" s="25"/>
      <c r="M147" s="130" t="s">
        <v>1</v>
      </c>
      <c r="N147" s="131" t="s">
        <v>37</v>
      </c>
      <c r="O147" s="132">
        <v>0</v>
      </c>
      <c r="P147" s="132">
        <f>O147*H147</f>
        <v>0</v>
      </c>
      <c r="Q147" s="132">
        <v>0</v>
      </c>
      <c r="R147" s="132">
        <f>Q147*H147</f>
        <v>0</v>
      </c>
      <c r="S147" s="132">
        <v>0</v>
      </c>
      <c r="T147" s="133">
        <f>S147*H147</f>
        <v>0</v>
      </c>
      <c r="AR147" s="134" t="s">
        <v>132</v>
      </c>
      <c r="AT147" s="134" t="s">
        <v>128</v>
      </c>
      <c r="AU147" s="134" t="s">
        <v>82</v>
      </c>
      <c r="AY147" s="13" t="s">
        <v>125</v>
      </c>
      <c r="BE147" s="135">
        <f>IF(N147="základní",J147,0)</f>
        <v>0</v>
      </c>
      <c r="BF147" s="135">
        <f>IF(N147="snížená",J147,0)</f>
        <v>0</v>
      </c>
      <c r="BG147" s="135">
        <f>IF(N147="zákl. přenesená",J147,0)</f>
        <v>0</v>
      </c>
      <c r="BH147" s="135">
        <f>IF(N147="sníž. přenesená",J147,0)</f>
        <v>0</v>
      </c>
      <c r="BI147" s="135">
        <f>IF(N147="nulová",J147,0)</f>
        <v>0</v>
      </c>
      <c r="BJ147" s="13" t="s">
        <v>80</v>
      </c>
      <c r="BK147" s="135">
        <f>ROUND(I147*H147,2)</f>
        <v>0</v>
      </c>
      <c r="BL147" s="13" t="s">
        <v>132</v>
      </c>
      <c r="BM147" s="134" t="s">
        <v>1083</v>
      </c>
    </row>
    <row r="148" spans="2:65" s="1" customFormat="1" ht="19.5" x14ac:dyDescent="0.2">
      <c r="B148" s="25"/>
      <c r="D148" s="136" t="s">
        <v>134</v>
      </c>
      <c r="F148" s="137" t="s">
        <v>1084</v>
      </c>
      <c r="L148" s="25"/>
      <c r="M148" s="138"/>
      <c r="T148" s="49"/>
      <c r="AT148" s="13" t="s">
        <v>134</v>
      </c>
      <c r="AU148" s="13" t="s">
        <v>82</v>
      </c>
    </row>
    <row r="149" spans="2:65" s="1" customFormat="1" ht="19.5" x14ac:dyDescent="0.2">
      <c r="B149" s="25"/>
      <c r="D149" s="136" t="s">
        <v>150</v>
      </c>
      <c r="F149" s="148" t="s">
        <v>1085</v>
      </c>
      <c r="L149" s="25"/>
      <c r="M149" s="138"/>
      <c r="T149" s="49"/>
      <c r="AT149" s="13" t="s">
        <v>150</v>
      </c>
      <c r="AU149" s="13" t="s">
        <v>82</v>
      </c>
    </row>
    <row r="150" spans="2:65" s="1" customFormat="1" ht="24.2" customHeight="1" x14ac:dyDescent="0.2">
      <c r="B150" s="25"/>
      <c r="C150" s="124" t="s">
        <v>195</v>
      </c>
      <c r="D150" s="124" t="s">
        <v>128</v>
      </c>
      <c r="E150" s="125" t="s">
        <v>1086</v>
      </c>
      <c r="F150" s="126" t="s">
        <v>1087</v>
      </c>
      <c r="G150" s="127" t="s">
        <v>131</v>
      </c>
      <c r="H150" s="128">
        <v>52</v>
      </c>
      <c r="I150" s="129"/>
      <c r="J150" s="129">
        <f>ROUND(I150*H150,2)</f>
        <v>0</v>
      </c>
      <c r="K150" s="126" t="s">
        <v>282</v>
      </c>
      <c r="L150" s="25"/>
      <c r="M150" s="130" t="s">
        <v>1</v>
      </c>
      <c r="N150" s="131" t="s">
        <v>37</v>
      </c>
      <c r="O150" s="132">
        <v>0</v>
      </c>
      <c r="P150" s="132">
        <f>O150*H150</f>
        <v>0</v>
      </c>
      <c r="Q150" s="132">
        <v>0</v>
      </c>
      <c r="R150" s="132">
        <f>Q150*H150</f>
        <v>0</v>
      </c>
      <c r="S150" s="132">
        <v>0</v>
      </c>
      <c r="T150" s="133">
        <f>S150*H150</f>
        <v>0</v>
      </c>
      <c r="AR150" s="134" t="s">
        <v>132</v>
      </c>
      <c r="AT150" s="134" t="s">
        <v>128</v>
      </c>
      <c r="AU150" s="134" t="s">
        <v>82</v>
      </c>
      <c r="AY150" s="13" t="s">
        <v>125</v>
      </c>
      <c r="BE150" s="135">
        <f>IF(N150="základní",J150,0)</f>
        <v>0</v>
      </c>
      <c r="BF150" s="135">
        <f>IF(N150="snížená",J150,0)</f>
        <v>0</v>
      </c>
      <c r="BG150" s="135">
        <f>IF(N150="zákl. přenesená",J150,0)</f>
        <v>0</v>
      </c>
      <c r="BH150" s="135">
        <f>IF(N150="sníž. přenesená",J150,0)</f>
        <v>0</v>
      </c>
      <c r="BI150" s="135">
        <f>IF(N150="nulová",J150,0)</f>
        <v>0</v>
      </c>
      <c r="BJ150" s="13" t="s">
        <v>80</v>
      </c>
      <c r="BK150" s="135">
        <f>ROUND(I150*H150,2)</f>
        <v>0</v>
      </c>
      <c r="BL150" s="13" t="s">
        <v>132</v>
      </c>
      <c r="BM150" s="134" t="s">
        <v>1088</v>
      </c>
    </row>
    <row r="151" spans="2:65" s="1" customFormat="1" ht="19.5" x14ac:dyDescent="0.2">
      <c r="B151" s="25"/>
      <c r="D151" s="136" t="s">
        <v>134</v>
      </c>
      <c r="F151" s="137" t="s">
        <v>1089</v>
      </c>
      <c r="L151" s="25"/>
      <c r="M151" s="138"/>
      <c r="T151" s="49"/>
      <c r="AT151" s="13" t="s">
        <v>134</v>
      </c>
      <c r="AU151" s="13" t="s">
        <v>82</v>
      </c>
    </row>
    <row r="152" spans="2:65" s="1" customFormat="1" ht="19.5" x14ac:dyDescent="0.2">
      <c r="B152" s="25"/>
      <c r="D152" s="136" t="s">
        <v>150</v>
      </c>
      <c r="F152" s="148" t="s">
        <v>1090</v>
      </c>
      <c r="L152" s="25"/>
      <c r="M152" s="138"/>
      <c r="T152" s="49"/>
      <c r="AT152" s="13" t="s">
        <v>150</v>
      </c>
      <c r="AU152" s="13" t="s">
        <v>82</v>
      </c>
    </row>
    <row r="153" spans="2:65" s="11" customFormat="1" ht="22.9" customHeight="1" x14ac:dyDescent="0.2">
      <c r="B153" s="113"/>
      <c r="D153" s="114" t="s">
        <v>71</v>
      </c>
      <c r="E153" s="122" t="s">
        <v>910</v>
      </c>
      <c r="F153" s="122" t="s">
        <v>670</v>
      </c>
      <c r="J153" s="123">
        <f>BK153</f>
        <v>0</v>
      </c>
      <c r="L153" s="113"/>
      <c r="M153" s="117"/>
      <c r="P153" s="118">
        <f>SUM(P154:P164)</f>
        <v>0</v>
      </c>
      <c r="R153" s="118">
        <f>SUM(R154:R164)</f>
        <v>0</v>
      </c>
      <c r="T153" s="119">
        <f>SUM(T154:T164)</f>
        <v>0</v>
      </c>
      <c r="AR153" s="114" t="s">
        <v>80</v>
      </c>
      <c r="AT153" s="120" t="s">
        <v>71</v>
      </c>
      <c r="AU153" s="120" t="s">
        <v>80</v>
      </c>
      <c r="AY153" s="114" t="s">
        <v>125</v>
      </c>
      <c r="BK153" s="121">
        <f>SUM(BK154:BK164)</f>
        <v>0</v>
      </c>
    </row>
    <row r="154" spans="2:65" s="1" customFormat="1" ht="37.9" customHeight="1" x14ac:dyDescent="0.2">
      <c r="B154" s="25"/>
      <c r="C154" s="124" t="s">
        <v>200</v>
      </c>
      <c r="D154" s="124" t="s">
        <v>128</v>
      </c>
      <c r="E154" s="125" t="s">
        <v>732</v>
      </c>
      <c r="F154" s="126" t="s">
        <v>733</v>
      </c>
      <c r="G154" s="127" t="s">
        <v>131</v>
      </c>
      <c r="H154" s="128">
        <v>12</v>
      </c>
      <c r="I154" s="129"/>
      <c r="J154" s="129">
        <f>ROUND(I154*H154,2)</f>
        <v>0</v>
      </c>
      <c r="K154" s="126" t="s">
        <v>282</v>
      </c>
      <c r="L154" s="25"/>
      <c r="M154" s="130" t="s">
        <v>1</v>
      </c>
      <c r="N154" s="131" t="s">
        <v>37</v>
      </c>
      <c r="O154" s="132">
        <v>0</v>
      </c>
      <c r="P154" s="132">
        <f>O154*H154</f>
        <v>0</v>
      </c>
      <c r="Q154" s="132">
        <v>0</v>
      </c>
      <c r="R154" s="132">
        <f>Q154*H154</f>
        <v>0</v>
      </c>
      <c r="S154" s="132">
        <v>0</v>
      </c>
      <c r="T154" s="133">
        <f>S154*H154</f>
        <v>0</v>
      </c>
      <c r="AR154" s="134" t="s">
        <v>132</v>
      </c>
      <c r="AT154" s="134" t="s">
        <v>128</v>
      </c>
      <c r="AU154" s="134" t="s">
        <v>82</v>
      </c>
      <c r="AY154" s="13" t="s">
        <v>125</v>
      </c>
      <c r="BE154" s="135">
        <f>IF(N154="základní",J154,0)</f>
        <v>0</v>
      </c>
      <c r="BF154" s="135">
        <f>IF(N154="snížená",J154,0)</f>
        <v>0</v>
      </c>
      <c r="BG154" s="135">
        <f>IF(N154="zákl. přenesená",J154,0)</f>
        <v>0</v>
      </c>
      <c r="BH154" s="135">
        <f>IF(N154="sníž. přenesená",J154,0)</f>
        <v>0</v>
      </c>
      <c r="BI154" s="135">
        <f>IF(N154="nulová",J154,0)</f>
        <v>0</v>
      </c>
      <c r="BJ154" s="13" t="s">
        <v>80</v>
      </c>
      <c r="BK154" s="135">
        <f>ROUND(I154*H154,2)</f>
        <v>0</v>
      </c>
      <c r="BL154" s="13" t="s">
        <v>132</v>
      </c>
      <c r="BM154" s="134" t="s">
        <v>1091</v>
      </c>
    </row>
    <row r="155" spans="2:65" s="1" customFormat="1" ht="29.25" x14ac:dyDescent="0.2">
      <c r="B155" s="25"/>
      <c r="D155" s="136" t="s">
        <v>134</v>
      </c>
      <c r="F155" s="137" t="s">
        <v>735</v>
      </c>
      <c r="L155" s="25"/>
      <c r="M155" s="138"/>
      <c r="T155" s="49"/>
      <c r="AT155" s="13" t="s">
        <v>134</v>
      </c>
      <c r="AU155" s="13" t="s">
        <v>82</v>
      </c>
    </row>
    <row r="156" spans="2:65" s="1" customFormat="1" ht="19.5" x14ac:dyDescent="0.2">
      <c r="B156" s="25"/>
      <c r="D156" s="136" t="s">
        <v>150</v>
      </c>
      <c r="F156" s="148" t="s">
        <v>1092</v>
      </c>
      <c r="L156" s="25"/>
      <c r="M156" s="138"/>
      <c r="T156" s="49"/>
      <c r="AT156" s="13" t="s">
        <v>150</v>
      </c>
      <c r="AU156" s="13" t="s">
        <v>82</v>
      </c>
    </row>
    <row r="157" spans="2:65" s="1" customFormat="1" ht="24.2" customHeight="1" x14ac:dyDescent="0.2">
      <c r="B157" s="25"/>
      <c r="C157" s="124" t="s">
        <v>204</v>
      </c>
      <c r="D157" s="124" t="s">
        <v>128</v>
      </c>
      <c r="E157" s="125" t="s">
        <v>1093</v>
      </c>
      <c r="F157" s="126" t="s">
        <v>1094</v>
      </c>
      <c r="G157" s="127" t="s">
        <v>131</v>
      </c>
      <c r="H157" s="128">
        <v>63</v>
      </c>
      <c r="I157" s="129"/>
      <c r="J157" s="129">
        <f>ROUND(I157*H157,2)</f>
        <v>0</v>
      </c>
      <c r="K157" s="126" t="s">
        <v>282</v>
      </c>
      <c r="L157" s="25"/>
      <c r="M157" s="130" t="s">
        <v>1</v>
      </c>
      <c r="N157" s="131" t="s">
        <v>37</v>
      </c>
      <c r="O157" s="132">
        <v>0</v>
      </c>
      <c r="P157" s="132">
        <f>O157*H157</f>
        <v>0</v>
      </c>
      <c r="Q157" s="132">
        <v>0</v>
      </c>
      <c r="R157" s="132">
        <f>Q157*H157</f>
        <v>0</v>
      </c>
      <c r="S157" s="132">
        <v>0</v>
      </c>
      <c r="T157" s="133">
        <f>S157*H157</f>
        <v>0</v>
      </c>
      <c r="AR157" s="134" t="s">
        <v>132</v>
      </c>
      <c r="AT157" s="134" t="s">
        <v>128</v>
      </c>
      <c r="AU157" s="134" t="s">
        <v>82</v>
      </c>
      <c r="AY157" s="13" t="s">
        <v>125</v>
      </c>
      <c r="BE157" s="135">
        <f>IF(N157="základní",J157,0)</f>
        <v>0</v>
      </c>
      <c r="BF157" s="135">
        <f>IF(N157="snížená",J157,0)</f>
        <v>0</v>
      </c>
      <c r="BG157" s="135">
        <f>IF(N157="zákl. přenesená",J157,0)</f>
        <v>0</v>
      </c>
      <c r="BH157" s="135">
        <f>IF(N157="sníž. přenesená",J157,0)</f>
        <v>0</v>
      </c>
      <c r="BI157" s="135">
        <f>IF(N157="nulová",J157,0)</f>
        <v>0</v>
      </c>
      <c r="BJ157" s="13" t="s">
        <v>80</v>
      </c>
      <c r="BK157" s="135">
        <f>ROUND(I157*H157,2)</f>
        <v>0</v>
      </c>
      <c r="BL157" s="13" t="s">
        <v>132</v>
      </c>
      <c r="BM157" s="134" t="s">
        <v>1095</v>
      </c>
    </row>
    <row r="158" spans="2:65" s="1" customFormat="1" ht="29.25" x14ac:dyDescent="0.2">
      <c r="B158" s="25"/>
      <c r="D158" s="136" t="s">
        <v>134</v>
      </c>
      <c r="F158" s="137" t="s">
        <v>1096</v>
      </c>
      <c r="L158" s="25"/>
      <c r="M158" s="138"/>
      <c r="T158" s="49"/>
      <c r="AT158" s="13" t="s">
        <v>134</v>
      </c>
      <c r="AU158" s="13" t="s">
        <v>82</v>
      </c>
    </row>
    <row r="159" spans="2:65" s="1" customFormat="1" ht="19.5" x14ac:dyDescent="0.2">
      <c r="B159" s="25"/>
      <c r="D159" s="136" t="s">
        <v>150</v>
      </c>
      <c r="F159" s="148" t="s">
        <v>1097</v>
      </c>
      <c r="L159" s="25"/>
      <c r="M159" s="138"/>
      <c r="T159" s="49"/>
      <c r="AT159" s="13" t="s">
        <v>150</v>
      </c>
      <c r="AU159" s="13" t="s">
        <v>82</v>
      </c>
    </row>
    <row r="160" spans="2:65" s="1" customFormat="1" ht="24.2" customHeight="1" x14ac:dyDescent="0.2">
      <c r="B160" s="25"/>
      <c r="C160" s="124" t="s">
        <v>208</v>
      </c>
      <c r="D160" s="124" t="s">
        <v>128</v>
      </c>
      <c r="E160" s="125" t="s">
        <v>1098</v>
      </c>
      <c r="F160" s="126" t="s">
        <v>1099</v>
      </c>
      <c r="G160" s="127" t="s">
        <v>252</v>
      </c>
      <c r="H160" s="128">
        <v>10400</v>
      </c>
      <c r="I160" s="129"/>
      <c r="J160" s="129">
        <f>ROUND(I160*H160,2)</f>
        <v>0</v>
      </c>
      <c r="K160" s="126" t="s">
        <v>282</v>
      </c>
      <c r="L160" s="25"/>
      <c r="M160" s="130" t="s">
        <v>1</v>
      </c>
      <c r="N160" s="131" t="s">
        <v>37</v>
      </c>
      <c r="O160" s="132">
        <v>0</v>
      </c>
      <c r="P160" s="132">
        <f>O160*H160</f>
        <v>0</v>
      </c>
      <c r="Q160" s="132">
        <v>0</v>
      </c>
      <c r="R160" s="132">
        <f>Q160*H160</f>
        <v>0</v>
      </c>
      <c r="S160" s="132">
        <v>0</v>
      </c>
      <c r="T160" s="133">
        <f>S160*H160</f>
        <v>0</v>
      </c>
      <c r="AR160" s="134" t="s">
        <v>132</v>
      </c>
      <c r="AT160" s="134" t="s">
        <v>128</v>
      </c>
      <c r="AU160" s="134" t="s">
        <v>82</v>
      </c>
      <c r="AY160" s="13" t="s">
        <v>125</v>
      </c>
      <c r="BE160" s="135">
        <f>IF(N160="základní",J160,0)</f>
        <v>0</v>
      </c>
      <c r="BF160" s="135">
        <f>IF(N160="snížená",J160,0)</f>
        <v>0</v>
      </c>
      <c r="BG160" s="135">
        <f>IF(N160="zákl. přenesená",J160,0)</f>
        <v>0</v>
      </c>
      <c r="BH160" s="135">
        <f>IF(N160="sníž. přenesená",J160,0)</f>
        <v>0</v>
      </c>
      <c r="BI160" s="135">
        <f>IF(N160="nulová",J160,0)</f>
        <v>0</v>
      </c>
      <c r="BJ160" s="13" t="s">
        <v>80</v>
      </c>
      <c r="BK160" s="135">
        <f>ROUND(I160*H160,2)</f>
        <v>0</v>
      </c>
      <c r="BL160" s="13" t="s">
        <v>132</v>
      </c>
      <c r="BM160" s="134" t="s">
        <v>1100</v>
      </c>
    </row>
    <row r="161" spans="2:65" s="1" customFormat="1" ht="29.25" x14ac:dyDescent="0.2">
      <c r="B161" s="25"/>
      <c r="D161" s="136" t="s">
        <v>134</v>
      </c>
      <c r="F161" s="137" t="s">
        <v>1101</v>
      </c>
      <c r="L161" s="25"/>
      <c r="M161" s="138"/>
      <c r="T161" s="49"/>
      <c r="AT161" s="13" t="s">
        <v>134</v>
      </c>
      <c r="AU161" s="13" t="s">
        <v>82</v>
      </c>
    </row>
    <row r="162" spans="2:65" s="1" customFormat="1" ht="19.5" x14ac:dyDescent="0.2">
      <c r="B162" s="25"/>
      <c r="D162" s="136" t="s">
        <v>150</v>
      </c>
      <c r="F162" s="148" t="s">
        <v>1102</v>
      </c>
      <c r="L162" s="25"/>
      <c r="M162" s="138"/>
      <c r="T162" s="49"/>
      <c r="AT162" s="13" t="s">
        <v>150</v>
      </c>
      <c r="AU162" s="13" t="s">
        <v>82</v>
      </c>
    </row>
    <row r="163" spans="2:65" s="1" customFormat="1" ht="24.2" customHeight="1" x14ac:dyDescent="0.2">
      <c r="B163" s="25"/>
      <c r="C163" s="124" t="s">
        <v>213</v>
      </c>
      <c r="D163" s="124" t="s">
        <v>128</v>
      </c>
      <c r="E163" s="125" t="s">
        <v>189</v>
      </c>
      <c r="F163" s="126" t="s">
        <v>190</v>
      </c>
      <c r="G163" s="127" t="s">
        <v>176</v>
      </c>
      <c r="H163" s="128">
        <v>112</v>
      </c>
      <c r="I163" s="129"/>
      <c r="J163" s="129">
        <f>ROUND(I163*H163,2)</f>
        <v>0</v>
      </c>
      <c r="K163" s="126" t="s">
        <v>282</v>
      </c>
      <c r="L163" s="25"/>
      <c r="M163" s="130" t="s">
        <v>1</v>
      </c>
      <c r="N163" s="131" t="s">
        <v>37</v>
      </c>
      <c r="O163" s="132">
        <v>0</v>
      </c>
      <c r="P163" s="132">
        <f>O163*H163</f>
        <v>0</v>
      </c>
      <c r="Q163" s="132">
        <v>0</v>
      </c>
      <c r="R163" s="132">
        <f>Q163*H163</f>
        <v>0</v>
      </c>
      <c r="S163" s="132">
        <v>0</v>
      </c>
      <c r="T163" s="133">
        <f>S163*H163</f>
        <v>0</v>
      </c>
      <c r="AR163" s="134" t="s">
        <v>132</v>
      </c>
      <c r="AT163" s="134" t="s">
        <v>128</v>
      </c>
      <c r="AU163" s="134" t="s">
        <v>82</v>
      </c>
      <c r="AY163" s="13" t="s">
        <v>125</v>
      </c>
      <c r="BE163" s="135">
        <f>IF(N163="základní",J163,0)</f>
        <v>0</v>
      </c>
      <c r="BF163" s="135">
        <f>IF(N163="snížená",J163,0)</f>
        <v>0</v>
      </c>
      <c r="BG163" s="135">
        <f>IF(N163="zákl. přenesená",J163,0)</f>
        <v>0</v>
      </c>
      <c r="BH163" s="135">
        <f>IF(N163="sníž. přenesená",J163,0)</f>
        <v>0</v>
      </c>
      <c r="BI163" s="135">
        <f>IF(N163="nulová",J163,0)</f>
        <v>0</v>
      </c>
      <c r="BJ163" s="13" t="s">
        <v>80</v>
      </c>
      <c r="BK163" s="135">
        <f>ROUND(I163*H163,2)</f>
        <v>0</v>
      </c>
      <c r="BL163" s="13" t="s">
        <v>132</v>
      </c>
      <c r="BM163" s="134" t="s">
        <v>1103</v>
      </c>
    </row>
    <row r="164" spans="2:65" s="1" customFormat="1" ht="29.25" x14ac:dyDescent="0.2">
      <c r="B164" s="25"/>
      <c r="D164" s="136" t="s">
        <v>134</v>
      </c>
      <c r="F164" s="137" t="s">
        <v>192</v>
      </c>
      <c r="L164" s="25"/>
      <c r="M164" s="138"/>
      <c r="T164" s="49"/>
      <c r="AT164" s="13" t="s">
        <v>134</v>
      </c>
      <c r="AU164" s="13" t="s">
        <v>82</v>
      </c>
    </row>
    <row r="165" spans="2:65" s="11" customFormat="1" ht="22.9" customHeight="1" x14ac:dyDescent="0.2">
      <c r="B165" s="113"/>
      <c r="D165" s="114" t="s">
        <v>71</v>
      </c>
      <c r="E165" s="122" t="s">
        <v>1104</v>
      </c>
      <c r="F165" s="122" t="s">
        <v>1105</v>
      </c>
      <c r="J165" s="123">
        <f>BK165</f>
        <v>0</v>
      </c>
      <c r="L165" s="113"/>
      <c r="M165" s="117"/>
      <c r="P165" s="118">
        <f>SUM(P166:P177)</f>
        <v>0</v>
      </c>
      <c r="R165" s="118">
        <f>SUM(R166:R177)</f>
        <v>0</v>
      </c>
      <c r="T165" s="119">
        <f>SUM(T166:T177)</f>
        <v>0</v>
      </c>
      <c r="AR165" s="114" t="s">
        <v>80</v>
      </c>
      <c r="AT165" s="120" t="s">
        <v>71</v>
      </c>
      <c r="AU165" s="120" t="s">
        <v>80</v>
      </c>
      <c r="AY165" s="114" t="s">
        <v>125</v>
      </c>
      <c r="BK165" s="121">
        <f>SUM(BK166:BK177)</f>
        <v>0</v>
      </c>
    </row>
    <row r="166" spans="2:65" s="1" customFormat="1" ht="37.9" customHeight="1" x14ac:dyDescent="0.2">
      <c r="B166" s="25"/>
      <c r="C166" s="124" t="s">
        <v>217</v>
      </c>
      <c r="D166" s="124" t="s">
        <v>128</v>
      </c>
      <c r="E166" s="125" t="s">
        <v>793</v>
      </c>
      <c r="F166" s="126" t="s">
        <v>794</v>
      </c>
      <c r="G166" s="127" t="s">
        <v>131</v>
      </c>
      <c r="H166" s="128">
        <v>1</v>
      </c>
      <c r="I166" s="129"/>
      <c r="J166" s="129">
        <f>ROUND(I166*H166,2)</f>
        <v>0</v>
      </c>
      <c r="K166" s="126" t="s">
        <v>282</v>
      </c>
      <c r="L166" s="25"/>
      <c r="M166" s="130" t="s">
        <v>1</v>
      </c>
      <c r="N166" s="131" t="s">
        <v>37</v>
      </c>
      <c r="O166" s="132">
        <v>0</v>
      </c>
      <c r="P166" s="132">
        <f>O166*H166</f>
        <v>0</v>
      </c>
      <c r="Q166" s="132">
        <v>0</v>
      </c>
      <c r="R166" s="132">
        <f>Q166*H166</f>
        <v>0</v>
      </c>
      <c r="S166" s="132">
        <v>0</v>
      </c>
      <c r="T166" s="133">
        <f>S166*H166</f>
        <v>0</v>
      </c>
      <c r="AR166" s="134" t="s">
        <v>132</v>
      </c>
      <c r="AT166" s="134" t="s">
        <v>128</v>
      </c>
      <c r="AU166" s="134" t="s">
        <v>82</v>
      </c>
      <c r="AY166" s="13" t="s">
        <v>125</v>
      </c>
      <c r="BE166" s="135">
        <f>IF(N166="základní",J166,0)</f>
        <v>0</v>
      </c>
      <c r="BF166" s="135">
        <f>IF(N166="snížená",J166,0)</f>
        <v>0</v>
      </c>
      <c r="BG166" s="135">
        <f>IF(N166="zákl. přenesená",J166,0)</f>
        <v>0</v>
      </c>
      <c r="BH166" s="135">
        <f>IF(N166="sníž. přenesená",J166,0)</f>
        <v>0</v>
      </c>
      <c r="BI166" s="135">
        <f>IF(N166="nulová",J166,0)</f>
        <v>0</v>
      </c>
      <c r="BJ166" s="13" t="s">
        <v>80</v>
      </c>
      <c r="BK166" s="135">
        <f>ROUND(I166*H166,2)</f>
        <v>0</v>
      </c>
      <c r="BL166" s="13" t="s">
        <v>132</v>
      </c>
      <c r="BM166" s="134" t="s">
        <v>1106</v>
      </c>
    </row>
    <row r="167" spans="2:65" s="1" customFormat="1" ht="58.5" x14ac:dyDescent="0.2">
      <c r="B167" s="25"/>
      <c r="D167" s="136" t="s">
        <v>134</v>
      </c>
      <c r="F167" s="137" t="s">
        <v>796</v>
      </c>
      <c r="L167" s="25"/>
      <c r="M167" s="138"/>
      <c r="T167" s="49"/>
      <c r="AT167" s="13" t="s">
        <v>134</v>
      </c>
      <c r="AU167" s="13" t="s">
        <v>82</v>
      </c>
    </row>
    <row r="168" spans="2:65" s="1" customFormat="1" ht="33" customHeight="1" x14ac:dyDescent="0.2">
      <c r="B168" s="25"/>
      <c r="C168" s="124" t="s">
        <v>221</v>
      </c>
      <c r="D168" s="124" t="s">
        <v>128</v>
      </c>
      <c r="E168" s="125" t="s">
        <v>798</v>
      </c>
      <c r="F168" s="126" t="s">
        <v>799</v>
      </c>
      <c r="G168" s="127" t="s">
        <v>131</v>
      </c>
      <c r="H168" s="128">
        <v>4</v>
      </c>
      <c r="I168" s="129"/>
      <c r="J168" s="129">
        <f>ROUND(I168*H168,2)</f>
        <v>0</v>
      </c>
      <c r="K168" s="126" t="s">
        <v>282</v>
      </c>
      <c r="L168" s="25"/>
      <c r="M168" s="130" t="s">
        <v>1</v>
      </c>
      <c r="N168" s="131" t="s">
        <v>37</v>
      </c>
      <c r="O168" s="132">
        <v>0</v>
      </c>
      <c r="P168" s="132">
        <f>O168*H168</f>
        <v>0</v>
      </c>
      <c r="Q168" s="132">
        <v>0</v>
      </c>
      <c r="R168" s="132">
        <f>Q168*H168</f>
        <v>0</v>
      </c>
      <c r="S168" s="132">
        <v>0</v>
      </c>
      <c r="T168" s="133">
        <f>S168*H168</f>
        <v>0</v>
      </c>
      <c r="AR168" s="134" t="s">
        <v>132</v>
      </c>
      <c r="AT168" s="134" t="s">
        <v>128</v>
      </c>
      <c r="AU168" s="134" t="s">
        <v>82</v>
      </c>
      <c r="AY168" s="13" t="s">
        <v>125</v>
      </c>
      <c r="BE168" s="135">
        <f>IF(N168="základní",J168,0)</f>
        <v>0</v>
      </c>
      <c r="BF168" s="135">
        <f>IF(N168="snížená",J168,0)</f>
        <v>0</v>
      </c>
      <c r="BG168" s="135">
        <f>IF(N168="zákl. přenesená",J168,0)</f>
        <v>0</v>
      </c>
      <c r="BH168" s="135">
        <f>IF(N168="sníž. přenesená",J168,0)</f>
        <v>0</v>
      </c>
      <c r="BI168" s="135">
        <f>IF(N168="nulová",J168,0)</f>
        <v>0</v>
      </c>
      <c r="BJ168" s="13" t="s">
        <v>80</v>
      </c>
      <c r="BK168" s="135">
        <f>ROUND(I168*H168,2)</f>
        <v>0</v>
      </c>
      <c r="BL168" s="13" t="s">
        <v>132</v>
      </c>
      <c r="BM168" s="134" t="s">
        <v>1107</v>
      </c>
    </row>
    <row r="169" spans="2:65" s="1" customFormat="1" ht="19.5" x14ac:dyDescent="0.2">
      <c r="B169" s="25"/>
      <c r="D169" s="136" t="s">
        <v>134</v>
      </c>
      <c r="F169" s="137" t="s">
        <v>799</v>
      </c>
      <c r="L169" s="25"/>
      <c r="M169" s="138"/>
      <c r="T169" s="49"/>
      <c r="AT169" s="13" t="s">
        <v>134</v>
      </c>
      <c r="AU169" s="13" t="s">
        <v>82</v>
      </c>
    </row>
    <row r="170" spans="2:65" s="1" customFormat="1" ht="55.5" customHeight="1" x14ac:dyDescent="0.2">
      <c r="B170" s="25"/>
      <c r="C170" s="124" t="s">
        <v>7</v>
      </c>
      <c r="D170" s="124" t="s">
        <v>128</v>
      </c>
      <c r="E170" s="125" t="s">
        <v>802</v>
      </c>
      <c r="F170" s="126" t="s">
        <v>803</v>
      </c>
      <c r="G170" s="127" t="s">
        <v>131</v>
      </c>
      <c r="H170" s="128">
        <v>1</v>
      </c>
      <c r="I170" s="129"/>
      <c r="J170" s="129">
        <f>ROUND(I170*H170,2)</f>
        <v>0</v>
      </c>
      <c r="K170" s="126" t="s">
        <v>282</v>
      </c>
      <c r="L170" s="25"/>
      <c r="M170" s="130" t="s">
        <v>1</v>
      </c>
      <c r="N170" s="131" t="s">
        <v>37</v>
      </c>
      <c r="O170" s="132">
        <v>0</v>
      </c>
      <c r="P170" s="132">
        <f>O170*H170</f>
        <v>0</v>
      </c>
      <c r="Q170" s="132">
        <v>0</v>
      </c>
      <c r="R170" s="132">
        <f>Q170*H170</f>
        <v>0</v>
      </c>
      <c r="S170" s="132">
        <v>0</v>
      </c>
      <c r="T170" s="133">
        <f>S170*H170</f>
        <v>0</v>
      </c>
      <c r="AR170" s="134" t="s">
        <v>132</v>
      </c>
      <c r="AT170" s="134" t="s">
        <v>128</v>
      </c>
      <c r="AU170" s="134" t="s">
        <v>82</v>
      </c>
      <c r="AY170" s="13" t="s">
        <v>125</v>
      </c>
      <c r="BE170" s="135">
        <f>IF(N170="základní",J170,0)</f>
        <v>0</v>
      </c>
      <c r="BF170" s="135">
        <f>IF(N170="snížená",J170,0)</f>
        <v>0</v>
      </c>
      <c r="BG170" s="135">
        <f>IF(N170="zákl. přenesená",J170,0)</f>
        <v>0</v>
      </c>
      <c r="BH170" s="135">
        <f>IF(N170="sníž. přenesená",J170,0)</f>
        <v>0</v>
      </c>
      <c r="BI170" s="135">
        <f>IF(N170="nulová",J170,0)</f>
        <v>0</v>
      </c>
      <c r="BJ170" s="13" t="s">
        <v>80</v>
      </c>
      <c r="BK170" s="135">
        <f>ROUND(I170*H170,2)</f>
        <v>0</v>
      </c>
      <c r="BL170" s="13" t="s">
        <v>132</v>
      </c>
      <c r="BM170" s="134" t="s">
        <v>1108</v>
      </c>
    </row>
    <row r="171" spans="2:65" s="1" customFormat="1" ht="68.25" x14ac:dyDescent="0.2">
      <c r="B171" s="25"/>
      <c r="D171" s="136" t="s">
        <v>134</v>
      </c>
      <c r="F171" s="137" t="s">
        <v>805</v>
      </c>
      <c r="L171" s="25"/>
      <c r="M171" s="138"/>
      <c r="T171" s="49"/>
      <c r="AT171" s="13" t="s">
        <v>134</v>
      </c>
      <c r="AU171" s="13" t="s">
        <v>82</v>
      </c>
    </row>
    <row r="172" spans="2:65" s="1" customFormat="1" ht="49.15" customHeight="1" x14ac:dyDescent="0.2">
      <c r="B172" s="25"/>
      <c r="C172" s="124" t="s">
        <v>229</v>
      </c>
      <c r="D172" s="124" t="s">
        <v>128</v>
      </c>
      <c r="E172" s="125" t="s">
        <v>807</v>
      </c>
      <c r="F172" s="126" t="s">
        <v>808</v>
      </c>
      <c r="G172" s="127" t="s">
        <v>131</v>
      </c>
      <c r="H172" s="128">
        <v>8</v>
      </c>
      <c r="I172" s="129"/>
      <c r="J172" s="129">
        <f>ROUND(I172*H172,2)</f>
        <v>0</v>
      </c>
      <c r="K172" s="126" t="s">
        <v>282</v>
      </c>
      <c r="L172" s="25"/>
      <c r="M172" s="130" t="s">
        <v>1</v>
      </c>
      <c r="N172" s="131" t="s">
        <v>37</v>
      </c>
      <c r="O172" s="132">
        <v>0</v>
      </c>
      <c r="P172" s="132">
        <f>O172*H172</f>
        <v>0</v>
      </c>
      <c r="Q172" s="132">
        <v>0</v>
      </c>
      <c r="R172" s="132">
        <f>Q172*H172</f>
        <v>0</v>
      </c>
      <c r="S172" s="132">
        <v>0</v>
      </c>
      <c r="T172" s="133">
        <f>S172*H172</f>
        <v>0</v>
      </c>
      <c r="AR172" s="134" t="s">
        <v>132</v>
      </c>
      <c r="AT172" s="134" t="s">
        <v>128</v>
      </c>
      <c r="AU172" s="134" t="s">
        <v>82</v>
      </c>
      <c r="AY172" s="13" t="s">
        <v>125</v>
      </c>
      <c r="BE172" s="135">
        <f>IF(N172="základní",J172,0)</f>
        <v>0</v>
      </c>
      <c r="BF172" s="135">
        <f>IF(N172="snížená",J172,0)</f>
        <v>0</v>
      </c>
      <c r="BG172" s="135">
        <f>IF(N172="zákl. přenesená",J172,0)</f>
        <v>0</v>
      </c>
      <c r="BH172" s="135">
        <f>IF(N172="sníž. přenesená",J172,0)</f>
        <v>0</v>
      </c>
      <c r="BI172" s="135">
        <f>IF(N172="nulová",J172,0)</f>
        <v>0</v>
      </c>
      <c r="BJ172" s="13" t="s">
        <v>80</v>
      </c>
      <c r="BK172" s="135">
        <f>ROUND(I172*H172,2)</f>
        <v>0</v>
      </c>
      <c r="BL172" s="13" t="s">
        <v>132</v>
      </c>
      <c r="BM172" s="134" t="s">
        <v>1109</v>
      </c>
    </row>
    <row r="173" spans="2:65" s="1" customFormat="1" ht="29.25" x14ac:dyDescent="0.2">
      <c r="B173" s="25"/>
      <c r="D173" s="136" t="s">
        <v>134</v>
      </c>
      <c r="F173" s="137" t="s">
        <v>808</v>
      </c>
      <c r="L173" s="25"/>
      <c r="M173" s="138"/>
      <c r="T173" s="49"/>
      <c r="AT173" s="13" t="s">
        <v>134</v>
      </c>
      <c r="AU173" s="13" t="s">
        <v>82</v>
      </c>
    </row>
    <row r="174" spans="2:65" s="1" customFormat="1" ht="16.5" customHeight="1" x14ac:dyDescent="0.2">
      <c r="B174" s="25"/>
      <c r="C174" s="124" t="s">
        <v>233</v>
      </c>
      <c r="D174" s="124" t="s">
        <v>128</v>
      </c>
      <c r="E174" s="125" t="s">
        <v>1110</v>
      </c>
      <c r="F174" s="126" t="s">
        <v>1111</v>
      </c>
      <c r="G174" s="127" t="s">
        <v>131</v>
      </c>
      <c r="H174" s="128">
        <v>264</v>
      </c>
      <c r="I174" s="129"/>
      <c r="J174" s="129">
        <f>ROUND(I174*H174,2)</f>
        <v>0</v>
      </c>
      <c r="K174" s="126" t="s">
        <v>282</v>
      </c>
      <c r="L174" s="25"/>
      <c r="M174" s="130" t="s">
        <v>1</v>
      </c>
      <c r="N174" s="131" t="s">
        <v>37</v>
      </c>
      <c r="O174" s="132">
        <v>0</v>
      </c>
      <c r="P174" s="132">
        <f>O174*H174</f>
        <v>0</v>
      </c>
      <c r="Q174" s="132">
        <v>0</v>
      </c>
      <c r="R174" s="132">
        <f>Q174*H174</f>
        <v>0</v>
      </c>
      <c r="S174" s="132">
        <v>0</v>
      </c>
      <c r="T174" s="133">
        <f>S174*H174</f>
        <v>0</v>
      </c>
      <c r="AR174" s="134" t="s">
        <v>132</v>
      </c>
      <c r="AT174" s="134" t="s">
        <v>128</v>
      </c>
      <c r="AU174" s="134" t="s">
        <v>82</v>
      </c>
      <c r="AY174" s="13" t="s">
        <v>125</v>
      </c>
      <c r="BE174" s="135">
        <f>IF(N174="základní",J174,0)</f>
        <v>0</v>
      </c>
      <c r="BF174" s="135">
        <f>IF(N174="snížená",J174,0)</f>
        <v>0</v>
      </c>
      <c r="BG174" s="135">
        <f>IF(N174="zákl. přenesená",J174,0)</f>
        <v>0</v>
      </c>
      <c r="BH174" s="135">
        <f>IF(N174="sníž. přenesená",J174,0)</f>
        <v>0</v>
      </c>
      <c r="BI174" s="135">
        <f>IF(N174="nulová",J174,0)</f>
        <v>0</v>
      </c>
      <c r="BJ174" s="13" t="s">
        <v>80</v>
      </c>
      <c r="BK174" s="135">
        <f>ROUND(I174*H174,2)</f>
        <v>0</v>
      </c>
      <c r="BL174" s="13" t="s">
        <v>132</v>
      </c>
      <c r="BM174" s="134" t="s">
        <v>1112</v>
      </c>
    </row>
    <row r="175" spans="2:65" s="1" customFormat="1" ht="39" x14ac:dyDescent="0.2">
      <c r="B175" s="25"/>
      <c r="D175" s="136" t="s">
        <v>134</v>
      </c>
      <c r="F175" s="137" t="s">
        <v>1113</v>
      </c>
      <c r="L175" s="25"/>
      <c r="M175" s="138"/>
      <c r="T175" s="49"/>
      <c r="AT175" s="13" t="s">
        <v>134</v>
      </c>
      <c r="AU175" s="13" t="s">
        <v>82</v>
      </c>
    </row>
    <row r="176" spans="2:65" s="1" customFormat="1" ht="33" customHeight="1" x14ac:dyDescent="0.2">
      <c r="B176" s="25"/>
      <c r="C176" s="124" t="s">
        <v>237</v>
      </c>
      <c r="D176" s="124" t="s">
        <v>128</v>
      </c>
      <c r="E176" s="125" t="s">
        <v>822</v>
      </c>
      <c r="F176" s="126" t="s">
        <v>1114</v>
      </c>
      <c r="G176" s="127" t="s">
        <v>131</v>
      </c>
      <c r="H176" s="128">
        <v>1</v>
      </c>
      <c r="I176" s="129"/>
      <c r="J176" s="129">
        <f>ROUND(I176*H176,2)</f>
        <v>0</v>
      </c>
      <c r="K176" s="126" t="s">
        <v>282</v>
      </c>
      <c r="L176" s="25"/>
      <c r="M176" s="130" t="s">
        <v>1</v>
      </c>
      <c r="N176" s="131" t="s">
        <v>37</v>
      </c>
      <c r="O176" s="132">
        <v>0</v>
      </c>
      <c r="P176" s="132">
        <f>O176*H176</f>
        <v>0</v>
      </c>
      <c r="Q176" s="132">
        <v>0</v>
      </c>
      <c r="R176" s="132">
        <f>Q176*H176</f>
        <v>0</v>
      </c>
      <c r="S176" s="132">
        <v>0</v>
      </c>
      <c r="T176" s="133">
        <f>S176*H176</f>
        <v>0</v>
      </c>
      <c r="AR176" s="134" t="s">
        <v>132</v>
      </c>
      <c r="AT176" s="134" t="s">
        <v>128</v>
      </c>
      <c r="AU176" s="134" t="s">
        <v>82</v>
      </c>
      <c r="AY176" s="13" t="s">
        <v>125</v>
      </c>
      <c r="BE176" s="135">
        <f>IF(N176="základní",J176,0)</f>
        <v>0</v>
      </c>
      <c r="BF176" s="135">
        <f>IF(N176="snížená",J176,0)</f>
        <v>0</v>
      </c>
      <c r="BG176" s="135">
        <f>IF(N176="zákl. přenesená",J176,0)</f>
        <v>0</v>
      </c>
      <c r="BH176" s="135">
        <f>IF(N176="sníž. přenesená",J176,0)</f>
        <v>0</v>
      </c>
      <c r="BI176" s="135">
        <f>IF(N176="nulová",J176,0)</f>
        <v>0</v>
      </c>
      <c r="BJ176" s="13" t="s">
        <v>80</v>
      </c>
      <c r="BK176" s="135">
        <f>ROUND(I176*H176,2)</f>
        <v>0</v>
      </c>
      <c r="BL176" s="13" t="s">
        <v>132</v>
      </c>
      <c r="BM176" s="134" t="s">
        <v>1115</v>
      </c>
    </row>
    <row r="177" spans="2:47" s="1" customFormat="1" ht="29.25" x14ac:dyDescent="0.2">
      <c r="B177" s="25"/>
      <c r="D177" s="136" t="s">
        <v>134</v>
      </c>
      <c r="F177" s="137" t="s">
        <v>825</v>
      </c>
      <c r="L177" s="25"/>
      <c r="M177" s="149"/>
      <c r="N177" s="150"/>
      <c r="O177" s="150"/>
      <c r="P177" s="150"/>
      <c r="Q177" s="150"/>
      <c r="R177" s="150"/>
      <c r="S177" s="150"/>
      <c r="T177" s="151"/>
      <c r="AT177" s="13" t="s">
        <v>134</v>
      </c>
      <c r="AU177" s="13" t="s">
        <v>82</v>
      </c>
    </row>
    <row r="178" spans="2:47" s="1" customFormat="1" ht="6.95" customHeight="1" x14ac:dyDescent="0.2">
      <c r="B178" s="37"/>
      <c r="C178" s="38"/>
      <c r="D178" s="38"/>
      <c r="E178" s="38"/>
      <c r="F178" s="38"/>
      <c r="G178" s="38"/>
      <c r="H178" s="38"/>
      <c r="I178" s="38"/>
      <c r="J178" s="38"/>
      <c r="K178" s="152"/>
      <c r="L178" s="25"/>
    </row>
  </sheetData>
  <autoFilter ref="C119:K177" xr:uid="{00000000-0009-0000-0000-000004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pageSetUpPr fitToPage="1"/>
  </sheetPr>
  <dimension ref="B2:BM132"/>
  <sheetViews>
    <sheetView showGridLines="0" topLeftCell="A108" workbookViewId="0">
      <selection activeCell="I119" sqref="I119:I131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3" t="s">
        <v>94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82</v>
      </c>
    </row>
    <row r="4" spans="2:46" ht="24.95" customHeight="1" x14ac:dyDescent="0.2">
      <c r="B4" s="16"/>
      <c r="D4" s="17" t="s">
        <v>95</v>
      </c>
      <c r="L4" s="16"/>
      <c r="M4" s="81" t="s">
        <v>10</v>
      </c>
      <c r="AT4" s="13" t="s">
        <v>4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14</v>
      </c>
      <c r="L6" s="16"/>
    </row>
    <row r="7" spans="2:46" ht="16.5" customHeight="1" x14ac:dyDescent="0.2">
      <c r="B7" s="16"/>
      <c r="E7" s="187" t="str">
        <f>'Rekapitulace stavby'!K6</f>
        <v>Cyklická obnova trakčního vedení v úseku Řehlovice - Úpořiny</v>
      </c>
      <c r="F7" s="188"/>
      <c r="G7" s="188"/>
      <c r="H7" s="188"/>
      <c r="L7" s="16"/>
    </row>
    <row r="8" spans="2:46" s="1" customFormat="1" ht="12" customHeight="1" x14ac:dyDescent="0.2">
      <c r="B8" s="25"/>
      <c r="D8" s="22" t="s">
        <v>96</v>
      </c>
      <c r="L8" s="25"/>
    </row>
    <row r="9" spans="2:46" s="1" customFormat="1" ht="16.5" customHeight="1" x14ac:dyDescent="0.2">
      <c r="B9" s="25"/>
      <c r="E9" s="177" t="s">
        <v>1116</v>
      </c>
      <c r="F9" s="186"/>
      <c r="G9" s="186"/>
      <c r="H9" s="186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customHeight="1" x14ac:dyDescent="0.2">
      <c r="B12" s="25"/>
      <c r="D12" s="22" t="s">
        <v>18</v>
      </c>
      <c r="F12" s="20" t="s">
        <v>19</v>
      </c>
      <c r="I12" s="22" t="s">
        <v>20</v>
      </c>
      <c r="J12" s="45" t="str">
        <f>'Rekapitulace stavby'!AN8</f>
        <v>3. 4. 2025</v>
      </c>
      <c r="L12" s="25"/>
    </row>
    <row r="13" spans="2:46" s="1" customFormat="1" ht="10.9" customHeight="1" x14ac:dyDescent="0.2">
      <c r="B13" s="25"/>
      <c r="L13" s="25"/>
    </row>
    <row r="14" spans="2:46" s="1" customFormat="1" ht="12" customHeight="1" x14ac:dyDescent="0.2">
      <c r="B14" s="25"/>
      <c r="D14" s="22" t="s">
        <v>22</v>
      </c>
      <c r="I14" s="22" t="s">
        <v>23</v>
      </c>
      <c r="J14" s="20" t="str">
        <f>IF('Rekapitulace stavby'!AN10="","",'Rekapitulace stavby'!AN10)</f>
        <v/>
      </c>
      <c r="L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 t="s">
        <v>24</v>
      </c>
      <c r="J15" s="20" t="str">
        <f>IF('Rekapitulace stavby'!AN11="","",'Rekapitulace stavby'!AN11)</f>
        <v/>
      </c>
      <c r="L15" s="25"/>
    </row>
    <row r="16" spans="2:46" s="1" customFormat="1" ht="6.95" customHeight="1" x14ac:dyDescent="0.2">
      <c r="B16" s="25"/>
      <c r="L16" s="25"/>
    </row>
    <row r="17" spans="2:12" s="1" customFormat="1" ht="12" customHeight="1" x14ac:dyDescent="0.2">
      <c r="B17" s="25"/>
      <c r="D17" s="22" t="s">
        <v>25</v>
      </c>
      <c r="I17" s="22" t="s">
        <v>23</v>
      </c>
      <c r="J17" s="20" t="str">
        <f>'Rekapitulace stavby'!AN13</f>
        <v/>
      </c>
      <c r="L17" s="25"/>
    </row>
    <row r="18" spans="2:12" s="1" customFormat="1" ht="18" customHeight="1" x14ac:dyDescent="0.2">
      <c r="B18" s="25"/>
      <c r="E18" s="161" t="str">
        <f>'Rekapitulace stavby'!E14</f>
        <v xml:space="preserve"> </v>
      </c>
      <c r="F18" s="161"/>
      <c r="G18" s="161"/>
      <c r="H18" s="161"/>
      <c r="I18" s="22" t="s">
        <v>24</v>
      </c>
      <c r="J18" s="20" t="str">
        <f>'Rekapitulace stavby'!AN14</f>
        <v/>
      </c>
      <c r="L18" s="25"/>
    </row>
    <row r="19" spans="2:12" s="1" customFormat="1" ht="6.95" customHeight="1" x14ac:dyDescent="0.2">
      <c r="B19" s="25"/>
      <c r="L19" s="25"/>
    </row>
    <row r="20" spans="2:12" s="1" customFormat="1" ht="12" customHeight="1" x14ac:dyDescent="0.2">
      <c r="B20" s="25"/>
      <c r="D20" s="22" t="s">
        <v>26</v>
      </c>
      <c r="I20" s="22" t="s">
        <v>23</v>
      </c>
      <c r="J20" s="20" t="s">
        <v>1</v>
      </c>
      <c r="L20" s="25"/>
    </row>
    <row r="21" spans="2:12" s="1" customFormat="1" ht="18" customHeight="1" x14ac:dyDescent="0.2">
      <c r="B21" s="25"/>
      <c r="E21" s="20" t="s">
        <v>1117</v>
      </c>
      <c r="I21" s="22" t="s">
        <v>24</v>
      </c>
      <c r="J21" s="20" t="s">
        <v>1</v>
      </c>
      <c r="L21" s="25"/>
    </row>
    <row r="22" spans="2:12" s="1" customFormat="1" ht="6.95" customHeight="1" x14ac:dyDescent="0.2">
      <c r="B22" s="25"/>
      <c r="L22" s="25"/>
    </row>
    <row r="23" spans="2:12" s="1" customFormat="1" ht="12" customHeight="1" x14ac:dyDescent="0.2">
      <c r="B23" s="25"/>
      <c r="D23" s="22" t="s">
        <v>29</v>
      </c>
      <c r="I23" s="22" t="s">
        <v>23</v>
      </c>
      <c r="J23" s="20" t="s">
        <v>1</v>
      </c>
      <c r="L23" s="25"/>
    </row>
    <row r="24" spans="2:12" s="1" customFormat="1" ht="18" customHeight="1" x14ac:dyDescent="0.2">
      <c r="B24" s="25"/>
      <c r="E24" s="20" t="s">
        <v>30</v>
      </c>
      <c r="I24" s="22" t="s">
        <v>24</v>
      </c>
      <c r="J24" s="20" t="s">
        <v>1</v>
      </c>
      <c r="L24" s="25"/>
    </row>
    <row r="25" spans="2:12" s="1" customFormat="1" ht="6.95" customHeight="1" x14ac:dyDescent="0.2">
      <c r="B25" s="25"/>
      <c r="L25" s="25"/>
    </row>
    <row r="26" spans="2:12" s="1" customFormat="1" ht="12" customHeight="1" x14ac:dyDescent="0.2">
      <c r="B26" s="25"/>
      <c r="D26" s="22" t="s">
        <v>31</v>
      </c>
      <c r="L26" s="25"/>
    </row>
    <row r="27" spans="2:12" s="7" customFormat="1" ht="16.5" customHeight="1" x14ac:dyDescent="0.2">
      <c r="B27" s="82"/>
      <c r="E27" s="163" t="s">
        <v>1</v>
      </c>
      <c r="F27" s="163"/>
      <c r="G27" s="163"/>
      <c r="H27" s="163"/>
      <c r="L27" s="82"/>
    </row>
    <row r="28" spans="2:12" s="1" customFormat="1" ht="6.95" customHeight="1" x14ac:dyDescent="0.2">
      <c r="B28" s="25"/>
      <c r="L28" s="25"/>
    </row>
    <row r="29" spans="2:12" s="1" customFormat="1" ht="6.95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 x14ac:dyDescent="0.2">
      <c r="B30" s="25"/>
      <c r="D30" s="83" t="s">
        <v>32</v>
      </c>
      <c r="J30" s="59">
        <f>ROUND(J117, 2)</f>
        <v>0</v>
      </c>
      <c r="L30" s="25"/>
    </row>
    <row r="31" spans="2:12" s="1" customFormat="1" ht="6.95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 x14ac:dyDescent="0.2">
      <c r="B32" s="25"/>
      <c r="F32" s="28" t="s">
        <v>34</v>
      </c>
      <c r="I32" s="28" t="s">
        <v>33</v>
      </c>
      <c r="J32" s="28" t="s">
        <v>35</v>
      </c>
      <c r="L32" s="25"/>
    </row>
    <row r="33" spans="2:12" s="1" customFormat="1" ht="14.45" customHeight="1" x14ac:dyDescent="0.2">
      <c r="B33" s="25"/>
      <c r="D33" s="48" t="s">
        <v>36</v>
      </c>
      <c r="E33" s="22" t="s">
        <v>37</v>
      </c>
      <c r="F33" s="84">
        <f>ROUND((SUM(BE117:BE131)),  2)</f>
        <v>0</v>
      </c>
      <c r="I33" s="85">
        <v>0.21</v>
      </c>
      <c r="J33" s="84">
        <f>ROUND(((SUM(BE117:BE131))*I33),  2)</f>
        <v>0</v>
      </c>
      <c r="L33" s="25"/>
    </row>
    <row r="34" spans="2:12" s="1" customFormat="1" ht="14.45" customHeight="1" x14ac:dyDescent="0.2">
      <c r="B34" s="25"/>
      <c r="E34" s="22" t="s">
        <v>38</v>
      </c>
      <c r="F34" s="84">
        <f>ROUND((SUM(BF117:BF131)),  2)</f>
        <v>0</v>
      </c>
      <c r="I34" s="85">
        <v>0.12</v>
      </c>
      <c r="J34" s="84">
        <f>ROUND(((SUM(BF117:BF131))*I34),  2)</f>
        <v>0</v>
      </c>
      <c r="L34" s="25"/>
    </row>
    <row r="35" spans="2:12" s="1" customFormat="1" ht="14.45" hidden="1" customHeight="1" x14ac:dyDescent="0.2">
      <c r="B35" s="25"/>
      <c r="E35" s="22" t="s">
        <v>39</v>
      </c>
      <c r="F35" s="84">
        <f>ROUND((SUM(BG117:BG131)),  2)</f>
        <v>0</v>
      </c>
      <c r="I35" s="85">
        <v>0.21</v>
      </c>
      <c r="J35" s="84">
        <f>0</f>
        <v>0</v>
      </c>
      <c r="L35" s="25"/>
    </row>
    <row r="36" spans="2:12" s="1" customFormat="1" ht="14.45" hidden="1" customHeight="1" x14ac:dyDescent="0.2">
      <c r="B36" s="25"/>
      <c r="E36" s="22" t="s">
        <v>40</v>
      </c>
      <c r="F36" s="84">
        <f>ROUND((SUM(BH117:BH131)),  2)</f>
        <v>0</v>
      </c>
      <c r="I36" s="85">
        <v>0.12</v>
      </c>
      <c r="J36" s="84">
        <f>0</f>
        <v>0</v>
      </c>
      <c r="L36" s="25"/>
    </row>
    <row r="37" spans="2:12" s="1" customFormat="1" ht="14.45" hidden="1" customHeight="1" x14ac:dyDescent="0.2">
      <c r="B37" s="25"/>
      <c r="E37" s="22" t="s">
        <v>41</v>
      </c>
      <c r="F37" s="84">
        <f>ROUND((SUM(BI117:BI131)),  2)</f>
        <v>0</v>
      </c>
      <c r="I37" s="85">
        <v>0</v>
      </c>
      <c r="J37" s="84">
        <f>0</f>
        <v>0</v>
      </c>
      <c r="L37" s="25"/>
    </row>
    <row r="38" spans="2:12" s="1" customFormat="1" ht="6.95" customHeight="1" x14ac:dyDescent="0.2">
      <c r="B38" s="25"/>
      <c r="L38" s="25"/>
    </row>
    <row r="39" spans="2:12" s="1" customFormat="1" ht="25.35" customHeight="1" x14ac:dyDescent="0.2">
      <c r="B39" s="25"/>
      <c r="C39" s="86"/>
      <c r="D39" s="87" t="s">
        <v>42</v>
      </c>
      <c r="E39" s="50"/>
      <c r="F39" s="50"/>
      <c r="G39" s="88" t="s">
        <v>43</v>
      </c>
      <c r="H39" s="89" t="s">
        <v>44</v>
      </c>
      <c r="I39" s="50"/>
      <c r="J39" s="90">
        <f>SUM(J30:J37)</f>
        <v>0</v>
      </c>
      <c r="K39" s="91"/>
      <c r="L39" s="25"/>
    </row>
    <row r="40" spans="2:12" s="1" customFormat="1" ht="14.45" customHeight="1" x14ac:dyDescent="0.2">
      <c r="B40" s="25"/>
      <c r="L40" s="25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5"/>
      <c r="D50" s="34" t="s">
        <v>45</v>
      </c>
      <c r="E50" s="35"/>
      <c r="F50" s="35"/>
      <c r="G50" s="34" t="s">
        <v>46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5"/>
      <c r="D61" s="36" t="s">
        <v>47</v>
      </c>
      <c r="E61" s="27"/>
      <c r="F61" s="92" t="s">
        <v>48</v>
      </c>
      <c r="G61" s="36" t="s">
        <v>47</v>
      </c>
      <c r="H61" s="27"/>
      <c r="I61" s="27"/>
      <c r="J61" s="93" t="s">
        <v>48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5"/>
      <c r="D65" s="34" t="s">
        <v>49</v>
      </c>
      <c r="E65" s="35"/>
      <c r="F65" s="35"/>
      <c r="G65" s="34" t="s">
        <v>50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5"/>
      <c r="D76" s="36" t="s">
        <v>47</v>
      </c>
      <c r="E76" s="27"/>
      <c r="F76" s="92" t="s">
        <v>48</v>
      </c>
      <c r="G76" s="36" t="s">
        <v>47</v>
      </c>
      <c r="H76" s="27"/>
      <c r="I76" s="27"/>
      <c r="J76" s="93" t="s">
        <v>48</v>
      </c>
      <c r="K76" s="27"/>
      <c r="L76" s="25"/>
    </row>
    <row r="77" spans="2:12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 x14ac:dyDescent="0.2">
      <c r="B82" s="25"/>
      <c r="C82" s="17" t="s">
        <v>98</v>
      </c>
      <c r="L82" s="25"/>
    </row>
    <row r="83" spans="2:47" s="1" customFormat="1" ht="6.95" customHeight="1" x14ac:dyDescent="0.2">
      <c r="B83" s="25"/>
      <c r="L83" s="25"/>
    </row>
    <row r="84" spans="2:47" s="1" customFormat="1" ht="12" customHeight="1" x14ac:dyDescent="0.2">
      <c r="B84" s="25"/>
      <c r="C84" s="22" t="s">
        <v>14</v>
      </c>
      <c r="L84" s="25"/>
    </row>
    <row r="85" spans="2:47" s="1" customFormat="1" ht="16.5" customHeight="1" x14ac:dyDescent="0.2">
      <c r="B85" s="25"/>
      <c r="E85" s="187" t="str">
        <f>E7</f>
        <v>Cyklická obnova trakčního vedení v úseku Řehlovice - Úpořiny</v>
      </c>
      <c r="F85" s="188"/>
      <c r="G85" s="188"/>
      <c r="H85" s="188"/>
      <c r="L85" s="25"/>
    </row>
    <row r="86" spans="2:47" s="1" customFormat="1" ht="12" customHeight="1" x14ac:dyDescent="0.2">
      <c r="B86" s="25"/>
      <c r="C86" s="22" t="s">
        <v>96</v>
      </c>
      <c r="L86" s="25"/>
    </row>
    <row r="87" spans="2:47" s="1" customFormat="1" ht="16.5" customHeight="1" x14ac:dyDescent="0.2">
      <c r="B87" s="25"/>
      <c r="E87" s="177" t="str">
        <f>E9</f>
        <v>VON - Vedlejší náklady</v>
      </c>
      <c r="F87" s="186"/>
      <c r="G87" s="186"/>
      <c r="H87" s="186"/>
      <c r="L87" s="25"/>
    </row>
    <row r="88" spans="2:47" s="1" customFormat="1" ht="6.95" customHeight="1" x14ac:dyDescent="0.2">
      <c r="B88" s="25"/>
      <c r="L88" s="25"/>
    </row>
    <row r="89" spans="2:47" s="1" customFormat="1" ht="12" customHeight="1" x14ac:dyDescent="0.2">
      <c r="B89" s="25"/>
      <c r="C89" s="22" t="s">
        <v>18</v>
      </c>
      <c r="F89" s="20" t="str">
        <f>F12</f>
        <v xml:space="preserve"> </v>
      </c>
      <c r="I89" s="22" t="s">
        <v>20</v>
      </c>
      <c r="J89" s="45" t="str">
        <f>IF(J12="","",J12)</f>
        <v>3. 4. 2025</v>
      </c>
      <c r="L89" s="25"/>
    </row>
    <row r="90" spans="2:47" s="1" customFormat="1" ht="6.95" customHeight="1" x14ac:dyDescent="0.2">
      <c r="B90" s="25"/>
      <c r="L90" s="25"/>
    </row>
    <row r="91" spans="2:47" s="1" customFormat="1" ht="15.2" customHeight="1" x14ac:dyDescent="0.2">
      <c r="B91" s="25"/>
      <c r="C91" s="22" t="s">
        <v>22</v>
      </c>
      <c r="F91" s="20" t="str">
        <f>E15</f>
        <v xml:space="preserve"> </v>
      </c>
      <c r="I91" s="22" t="s">
        <v>26</v>
      </c>
      <c r="J91" s="23" t="str">
        <f>E21</f>
        <v>Ing.Pave Haušild</v>
      </c>
      <c r="L91" s="25"/>
    </row>
    <row r="92" spans="2:47" s="1" customFormat="1" ht="15.2" customHeight="1" x14ac:dyDescent="0.2">
      <c r="B92" s="25"/>
      <c r="C92" s="22" t="s">
        <v>25</v>
      </c>
      <c r="F92" s="20" t="str">
        <f>IF(E18="","",E18)</f>
        <v xml:space="preserve"> </v>
      </c>
      <c r="I92" s="22" t="s">
        <v>29</v>
      </c>
      <c r="J92" s="23" t="str">
        <f>E24</f>
        <v>SUDOP Praha a.s.</v>
      </c>
      <c r="L92" s="25"/>
    </row>
    <row r="93" spans="2:47" s="1" customFormat="1" ht="10.35" customHeight="1" x14ac:dyDescent="0.2">
      <c r="B93" s="25"/>
      <c r="L93" s="25"/>
    </row>
    <row r="94" spans="2:47" s="1" customFormat="1" ht="29.25" customHeight="1" x14ac:dyDescent="0.2">
      <c r="B94" s="25"/>
      <c r="C94" s="94" t="s">
        <v>99</v>
      </c>
      <c r="D94" s="86"/>
      <c r="E94" s="86"/>
      <c r="F94" s="86"/>
      <c r="G94" s="86"/>
      <c r="H94" s="86"/>
      <c r="I94" s="86"/>
      <c r="J94" s="95" t="s">
        <v>100</v>
      </c>
      <c r="K94" s="86"/>
      <c r="L94" s="25"/>
    </row>
    <row r="95" spans="2:47" s="1" customFormat="1" ht="10.35" customHeight="1" x14ac:dyDescent="0.2">
      <c r="B95" s="25"/>
      <c r="L95" s="25"/>
    </row>
    <row r="96" spans="2:47" s="1" customFormat="1" ht="22.9" customHeight="1" x14ac:dyDescent="0.2">
      <c r="B96" s="25"/>
      <c r="C96" s="96" t="s">
        <v>101</v>
      </c>
      <c r="J96" s="59">
        <f>J117</f>
        <v>0</v>
      </c>
      <c r="L96" s="25"/>
      <c r="AU96" s="13" t="s">
        <v>102</v>
      </c>
    </row>
    <row r="97" spans="2:12" s="8" customFormat="1" ht="24.95" customHeight="1" x14ac:dyDescent="0.2">
      <c r="B97" s="97"/>
      <c r="D97" s="98" t="s">
        <v>1118</v>
      </c>
      <c r="E97" s="99"/>
      <c r="F97" s="99"/>
      <c r="G97" s="99"/>
      <c r="H97" s="99"/>
      <c r="I97" s="99"/>
      <c r="J97" s="100">
        <f>J118</f>
        <v>0</v>
      </c>
      <c r="L97" s="97"/>
    </row>
    <row r="98" spans="2:12" s="1" customFormat="1" ht="21.75" customHeight="1" x14ac:dyDescent="0.2">
      <c r="B98" s="25"/>
      <c r="L98" s="25"/>
    </row>
    <row r="99" spans="2:12" s="1" customFormat="1" ht="6.95" customHeight="1" x14ac:dyDescent="0.2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25"/>
    </row>
    <row r="103" spans="2:12" s="1" customFormat="1" ht="6.95" customHeight="1" x14ac:dyDescent="0.2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5"/>
    </row>
    <row r="104" spans="2:12" s="1" customFormat="1" ht="24.95" customHeight="1" x14ac:dyDescent="0.2">
      <c r="B104" s="25"/>
      <c r="C104" s="17" t="s">
        <v>111</v>
      </c>
      <c r="L104" s="25"/>
    </row>
    <row r="105" spans="2:12" s="1" customFormat="1" ht="6.95" customHeight="1" x14ac:dyDescent="0.2">
      <c r="B105" s="25"/>
      <c r="L105" s="25"/>
    </row>
    <row r="106" spans="2:12" s="1" customFormat="1" ht="12" customHeight="1" x14ac:dyDescent="0.2">
      <c r="B106" s="25"/>
      <c r="C106" s="22" t="s">
        <v>14</v>
      </c>
      <c r="L106" s="25"/>
    </row>
    <row r="107" spans="2:12" s="1" customFormat="1" ht="16.5" customHeight="1" x14ac:dyDescent="0.2">
      <c r="B107" s="25"/>
      <c r="E107" s="187" t="str">
        <f>E7</f>
        <v>Cyklická obnova trakčního vedení v úseku Řehlovice - Úpořiny</v>
      </c>
      <c r="F107" s="188"/>
      <c r="G107" s="188"/>
      <c r="H107" s="188"/>
      <c r="L107" s="25"/>
    </row>
    <row r="108" spans="2:12" s="1" customFormat="1" ht="12" customHeight="1" x14ac:dyDescent="0.2">
      <c r="B108" s="25"/>
      <c r="C108" s="22" t="s">
        <v>96</v>
      </c>
      <c r="L108" s="25"/>
    </row>
    <row r="109" spans="2:12" s="1" customFormat="1" ht="16.5" customHeight="1" x14ac:dyDescent="0.2">
      <c r="B109" s="25"/>
      <c r="E109" s="177" t="str">
        <f>E9</f>
        <v>VON - Vedlejší náklady</v>
      </c>
      <c r="F109" s="186"/>
      <c r="G109" s="186"/>
      <c r="H109" s="186"/>
      <c r="L109" s="25"/>
    </row>
    <row r="110" spans="2:12" s="1" customFormat="1" ht="6.95" customHeight="1" x14ac:dyDescent="0.2">
      <c r="B110" s="25"/>
      <c r="L110" s="25"/>
    </row>
    <row r="111" spans="2:12" s="1" customFormat="1" ht="12" customHeight="1" x14ac:dyDescent="0.2">
      <c r="B111" s="25"/>
      <c r="C111" s="22" t="s">
        <v>18</v>
      </c>
      <c r="F111" s="20" t="str">
        <f>F12</f>
        <v xml:space="preserve"> </v>
      </c>
      <c r="I111" s="22" t="s">
        <v>20</v>
      </c>
      <c r="J111" s="45" t="str">
        <f>IF(J12="","",J12)</f>
        <v>3. 4. 2025</v>
      </c>
      <c r="L111" s="25"/>
    </row>
    <row r="112" spans="2:12" s="1" customFormat="1" ht="6.95" customHeight="1" x14ac:dyDescent="0.2">
      <c r="B112" s="25"/>
      <c r="L112" s="25"/>
    </row>
    <row r="113" spans="2:65" s="1" customFormat="1" ht="15.2" customHeight="1" x14ac:dyDescent="0.2">
      <c r="B113" s="25"/>
      <c r="C113" s="22" t="s">
        <v>22</v>
      </c>
      <c r="F113" s="20" t="str">
        <f>E15</f>
        <v xml:space="preserve"> </v>
      </c>
      <c r="I113" s="22" t="s">
        <v>26</v>
      </c>
      <c r="J113" s="23" t="str">
        <f>E21</f>
        <v>Ing.Pave Haušild</v>
      </c>
      <c r="L113" s="25"/>
    </row>
    <row r="114" spans="2:65" s="1" customFormat="1" ht="15.2" customHeight="1" x14ac:dyDescent="0.2">
      <c r="B114" s="25"/>
      <c r="C114" s="22" t="s">
        <v>25</v>
      </c>
      <c r="F114" s="20" t="str">
        <f>IF(E18="","",E18)</f>
        <v xml:space="preserve"> </v>
      </c>
      <c r="I114" s="22" t="s">
        <v>29</v>
      </c>
      <c r="J114" s="23" t="str">
        <f>E24</f>
        <v>SUDOP Praha a.s.</v>
      </c>
      <c r="L114" s="25"/>
    </row>
    <row r="115" spans="2:65" s="1" customFormat="1" ht="10.35" customHeight="1" x14ac:dyDescent="0.2">
      <c r="B115" s="25"/>
      <c r="L115" s="25"/>
    </row>
    <row r="116" spans="2:65" s="10" customFormat="1" ht="29.25" customHeight="1" x14ac:dyDescent="0.2">
      <c r="B116" s="105"/>
      <c r="C116" s="106" t="s">
        <v>112</v>
      </c>
      <c r="D116" s="107" t="s">
        <v>57</v>
      </c>
      <c r="E116" s="107" t="s">
        <v>53</v>
      </c>
      <c r="F116" s="107" t="s">
        <v>54</v>
      </c>
      <c r="G116" s="107" t="s">
        <v>113</v>
      </c>
      <c r="H116" s="107" t="s">
        <v>114</v>
      </c>
      <c r="I116" s="107" t="s">
        <v>115</v>
      </c>
      <c r="J116" s="107" t="s">
        <v>100</v>
      </c>
      <c r="K116" s="108" t="s">
        <v>116</v>
      </c>
      <c r="L116" s="105"/>
      <c r="M116" s="52" t="s">
        <v>1</v>
      </c>
      <c r="N116" s="53" t="s">
        <v>36</v>
      </c>
      <c r="O116" s="53" t="s">
        <v>117</v>
      </c>
      <c r="P116" s="53" t="s">
        <v>118</v>
      </c>
      <c r="Q116" s="53" t="s">
        <v>119</v>
      </c>
      <c r="R116" s="53" t="s">
        <v>120</v>
      </c>
      <c r="S116" s="53" t="s">
        <v>121</v>
      </c>
      <c r="T116" s="54" t="s">
        <v>122</v>
      </c>
    </row>
    <row r="117" spans="2:65" s="1" customFormat="1" ht="22.9" customHeight="1" x14ac:dyDescent="0.25">
      <c r="B117" s="25"/>
      <c r="C117" s="57" t="s">
        <v>123</v>
      </c>
      <c r="J117" s="109">
        <f>BK117</f>
        <v>0</v>
      </c>
      <c r="L117" s="25"/>
      <c r="M117" s="55"/>
      <c r="N117" s="46"/>
      <c r="O117" s="46"/>
      <c r="P117" s="110">
        <f>P118</f>
        <v>0</v>
      </c>
      <c r="Q117" s="46"/>
      <c r="R117" s="110">
        <f>R118</f>
        <v>0</v>
      </c>
      <c r="S117" s="46"/>
      <c r="T117" s="111">
        <f>T118</f>
        <v>0</v>
      </c>
      <c r="AT117" s="13" t="s">
        <v>71</v>
      </c>
      <c r="AU117" s="13" t="s">
        <v>102</v>
      </c>
      <c r="BK117" s="112">
        <f>BK118</f>
        <v>0</v>
      </c>
    </row>
    <row r="118" spans="2:65" s="11" customFormat="1" ht="25.9" customHeight="1" x14ac:dyDescent="0.2">
      <c r="B118" s="113"/>
      <c r="D118" s="114" t="s">
        <v>71</v>
      </c>
      <c r="E118" s="115" t="s">
        <v>1119</v>
      </c>
      <c r="F118" s="115" t="s">
        <v>1120</v>
      </c>
      <c r="J118" s="116">
        <f>BK118</f>
        <v>0</v>
      </c>
      <c r="L118" s="113"/>
      <c r="M118" s="117"/>
      <c r="P118" s="118">
        <f>SUM(P119:P131)</f>
        <v>0</v>
      </c>
      <c r="R118" s="118">
        <f>SUM(R119:R131)</f>
        <v>0</v>
      </c>
      <c r="T118" s="119">
        <f>SUM(T119:T131)</f>
        <v>0</v>
      </c>
      <c r="AR118" s="114" t="s">
        <v>152</v>
      </c>
      <c r="AT118" s="120" t="s">
        <v>71</v>
      </c>
      <c r="AU118" s="120" t="s">
        <v>72</v>
      </c>
      <c r="AY118" s="114" t="s">
        <v>125</v>
      </c>
      <c r="BK118" s="121">
        <f>SUM(BK119:BK131)</f>
        <v>0</v>
      </c>
    </row>
    <row r="119" spans="2:65" s="1" customFormat="1" ht="21.75" customHeight="1" x14ac:dyDescent="0.2">
      <c r="B119" s="25"/>
      <c r="C119" s="124" t="s">
        <v>80</v>
      </c>
      <c r="D119" s="124" t="s">
        <v>128</v>
      </c>
      <c r="E119" s="125" t="s">
        <v>1121</v>
      </c>
      <c r="F119" s="126" t="s">
        <v>1122</v>
      </c>
      <c r="G119" s="127" t="s">
        <v>1123</v>
      </c>
      <c r="H119" s="128">
        <v>2.5000000000000001E-2</v>
      </c>
      <c r="I119" s="129"/>
      <c r="J119" s="129">
        <f>ROUND(I119*H119,2)</f>
        <v>0</v>
      </c>
      <c r="K119" s="126" t="s">
        <v>282</v>
      </c>
      <c r="L119" s="25"/>
      <c r="M119" s="130" t="s">
        <v>1</v>
      </c>
      <c r="N119" s="131" t="s">
        <v>37</v>
      </c>
      <c r="O119" s="132">
        <v>0</v>
      </c>
      <c r="P119" s="132">
        <f>O119*H119</f>
        <v>0</v>
      </c>
      <c r="Q119" s="132">
        <v>0</v>
      </c>
      <c r="R119" s="132">
        <f>Q119*H119</f>
        <v>0</v>
      </c>
      <c r="S119" s="132">
        <v>0</v>
      </c>
      <c r="T119" s="133">
        <f>S119*H119</f>
        <v>0</v>
      </c>
      <c r="AR119" s="134" t="s">
        <v>146</v>
      </c>
      <c r="AT119" s="134" t="s">
        <v>128</v>
      </c>
      <c r="AU119" s="134" t="s">
        <v>80</v>
      </c>
      <c r="AY119" s="13" t="s">
        <v>125</v>
      </c>
      <c r="BE119" s="135">
        <f>IF(N119="základní",J119,0)</f>
        <v>0</v>
      </c>
      <c r="BF119" s="135">
        <f>IF(N119="snížená",J119,0)</f>
        <v>0</v>
      </c>
      <c r="BG119" s="135">
        <f>IF(N119="zákl. přenesená",J119,0)</f>
        <v>0</v>
      </c>
      <c r="BH119" s="135">
        <f>IF(N119="sníž. přenesená",J119,0)</f>
        <v>0</v>
      </c>
      <c r="BI119" s="135">
        <f>IF(N119="nulová",J119,0)</f>
        <v>0</v>
      </c>
      <c r="BJ119" s="13" t="s">
        <v>80</v>
      </c>
      <c r="BK119" s="135">
        <f>ROUND(I119*H119,2)</f>
        <v>0</v>
      </c>
      <c r="BL119" s="13" t="s">
        <v>146</v>
      </c>
      <c r="BM119" s="134" t="s">
        <v>1124</v>
      </c>
    </row>
    <row r="120" spans="2:65" s="1" customFormat="1" x14ac:dyDescent="0.2">
      <c r="B120" s="25"/>
      <c r="D120" s="136" t="s">
        <v>134</v>
      </c>
      <c r="F120" s="137" t="s">
        <v>1122</v>
      </c>
      <c r="L120" s="25"/>
      <c r="M120" s="138"/>
      <c r="T120" s="49"/>
      <c r="AT120" s="13" t="s">
        <v>134</v>
      </c>
      <c r="AU120" s="13" t="s">
        <v>80</v>
      </c>
    </row>
    <row r="121" spans="2:65" s="1" customFormat="1" ht="24.2" customHeight="1" x14ac:dyDescent="0.2">
      <c r="B121" s="25"/>
      <c r="C121" s="124" t="s">
        <v>82</v>
      </c>
      <c r="D121" s="124" t="s">
        <v>128</v>
      </c>
      <c r="E121" s="125" t="s">
        <v>1125</v>
      </c>
      <c r="F121" s="126" t="s">
        <v>1126</v>
      </c>
      <c r="G121" s="127" t="s">
        <v>1123</v>
      </c>
      <c r="H121" s="128">
        <v>2E-3</v>
      </c>
      <c r="I121" s="129"/>
      <c r="J121" s="129">
        <f>ROUND(I121*H121,2)</f>
        <v>0</v>
      </c>
      <c r="K121" s="126" t="s">
        <v>282</v>
      </c>
      <c r="L121" s="25"/>
      <c r="M121" s="130" t="s">
        <v>1</v>
      </c>
      <c r="N121" s="131" t="s">
        <v>37</v>
      </c>
      <c r="O121" s="132">
        <v>0</v>
      </c>
      <c r="P121" s="132">
        <f>O121*H121</f>
        <v>0</v>
      </c>
      <c r="Q121" s="132">
        <v>0</v>
      </c>
      <c r="R121" s="132">
        <f>Q121*H121</f>
        <v>0</v>
      </c>
      <c r="S121" s="132">
        <v>0</v>
      </c>
      <c r="T121" s="133">
        <f>S121*H121</f>
        <v>0</v>
      </c>
      <c r="AR121" s="134" t="s">
        <v>146</v>
      </c>
      <c r="AT121" s="134" t="s">
        <v>128</v>
      </c>
      <c r="AU121" s="134" t="s">
        <v>80</v>
      </c>
      <c r="AY121" s="13" t="s">
        <v>125</v>
      </c>
      <c r="BE121" s="135">
        <f>IF(N121="základní",J121,0)</f>
        <v>0</v>
      </c>
      <c r="BF121" s="135">
        <f>IF(N121="snížená",J121,0)</f>
        <v>0</v>
      </c>
      <c r="BG121" s="135">
        <f>IF(N121="zákl. přenesená",J121,0)</f>
        <v>0</v>
      </c>
      <c r="BH121" s="135">
        <f>IF(N121="sníž. přenesená",J121,0)</f>
        <v>0</v>
      </c>
      <c r="BI121" s="135">
        <f>IF(N121="nulová",J121,0)</f>
        <v>0</v>
      </c>
      <c r="BJ121" s="13" t="s">
        <v>80</v>
      </c>
      <c r="BK121" s="135">
        <f>ROUND(I121*H121,2)</f>
        <v>0</v>
      </c>
      <c r="BL121" s="13" t="s">
        <v>146</v>
      </c>
      <c r="BM121" s="134" t="s">
        <v>1127</v>
      </c>
    </row>
    <row r="122" spans="2:65" s="1" customFormat="1" ht="48.75" x14ac:dyDescent="0.2">
      <c r="B122" s="25"/>
      <c r="D122" s="136" t="s">
        <v>134</v>
      </c>
      <c r="F122" s="137" t="s">
        <v>1128</v>
      </c>
      <c r="L122" s="25"/>
      <c r="M122" s="138"/>
      <c r="T122" s="49"/>
      <c r="AT122" s="13" t="s">
        <v>134</v>
      </c>
      <c r="AU122" s="13" t="s">
        <v>80</v>
      </c>
    </row>
    <row r="123" spans="2:65" s="1" customFormat="1" ht="33" customHeight="1" x14ac:dyDescent="0.2">
      <c r="B123" s="25"/>
      <c r="C123" s="124" t="s">
        <v>140</v>
      </c>
      <c r="D123" s="124" t="s">
        <v>128</v>
      </c>
      <c r="E123" s="125" t="s">
        <v>1129</v>
      </c>
      <c r="F123" s="126" t="s">
        <v>1130</v>
      </c>
      <c r="G123" s="127" t="s">
        <v>1131</v>
      </c>
      <c r="H123" s="128">
        <v>1</v>
      </c>
      <c r="I123" s="129"/>
      <c r="J123" s="129">
        <f>ROUND(I123*H123,2)</f>
        <v>0</v>
      </c>
      <c r="K123" s="126" t="s">
        <v>282</v>
      </c>
      <c r="L123" s="25"/>
      <c r="M123" s="130" t="s">
        <v>1</v>
      </c>
      <c r="N123" s="131" t="s">
        <v>37</v>
      </c>
      <c r="O123" s="132">
        <v>0</v>
      </c>
      <c r="P123" s="132">
        <f>O123*H123</f>
        <v>0</v>
      </c>
      <c r="Q123" s="132">
        <v>0</v>
      </c>
      <c r="R123" s="132">
        <f>Q123*H123</f>
        <v>0</v>
      </c>
      <c r="S123" s="132">
        <v>0</v>
      </c>
      <c r="T123" s="133">
        <f>S123*H123</f>
        <v>0</v>
      </c>
      <c r="AR123" s="134" t="s">
        <v>146</v>
      </c>
      <c r="AT123" s="134" t="s">
        <v>128</v>
      </c>
      <c r="AU123" s="134" t="s">
        <v>80</v>
      </c>
      <c r="AY123" s="13" t="s">
        <v>125</v>
      </c>
      <c r="BE123" s="135">
        <f>IF(N123="základní",J123,0)</f>
        <v>0</v>
      </c>
      <c r="BF123" s="135">
        <f>IF(N123="snížená",J123,0)</f>
        <v>0</v>
      </c>
      <c r="BG123" s="135">
        <f>IF(N123="zákl. přenesená",J123,0)</f>
        <v>0</v>
      </c>
      <c r="BH123" s="135">
        <f>IF(N123="sníž. přenesená",J123,0)</f>
        <v>0</v>
      </c>
      <c r="BI123" s="135">
        <f>IF(N123="nulová",J123,0)</f>
        <v>0</v>
      </c>
      <c r="BJ123" s="13" t="s">
        <v>80</v>
      </c>
      <c r="BK123" s="135">
        <f>ROUND(I123*H123,2)</f>
        <v>0</v>
      </c>
      <c r="BL123" s="13" t="s">
        <v>146</v>
      </c>
      <c r="BM123" s="134" t="s">
        <v>1132</v>
      </c>
    </row>
    <row r="124" spans="2:65" s="1" customFormat="1" ht="58.5" x14ac:dyDescent="0.2">
      <c r="B124" s="25"/>
      <c r="D124" s="136" t="s">
        <v>134</v>
      </c>
      <c r="F124" s="137" t="s">
        <v>1133</v>
      </c>
      <c r="L124" s="25"/>
      <c r="M124" s="138"/>
      <c r="T124" s="49"/>
      <c r="AT124" s="13" t="s">
        <v>134</v>
      </c>
      <c r="AU124" s="13" t="s">
        <v>80</v>
      </c>
    </row>
    <row r="125" spans="2:65" s="1" customFormat="1" ht="24.2" customHeight="1" x14ac:dyDescent="0.2">
      <c r="B125" s="25"/>
      <c r="C125" s="124" t="s">
        <v>146</v>
      </c>
      <c r="D125" s="124" t="s">
        <v>128</v>
      </c>
      <c r="E125" s="125" t="s">
        <v>1134</v>
      </c>
      <c r="F125" s="126" t="s">
        <v>1135</v>
      </c>
      <c r="G125" s="127" t="s">
        <v>1131</v>
      </c>
      <c r="H125" s="128">
        <v>1</v>
      </c>
      <c r="I125" s="129"/>
      <c r="J125" s="129">
        <f>ROUND(I125*H125,2)</f>
        <v>0</v>
      </c>
      <c r="K125" s="126" t="s">
        <v>282</v>
      </c>
      <c r="L125" s="25"/>
      <c r="M125" s="130" t="s">
        <v>1</v>
      </c>
      <c r="N125" s="131" t="s">
        <v>37</v>
      </c>
      <c r="O125" s="132">
        <v>0</v>
      </c>
      <c r="P125" s="132">
        <f>O125*H125</f>
        <v>0</v>
      </c>
      <c r="Q125" s="132">
        <v>0</v>
      </c>
      <c r="R125" s="132">
        <f>Q125*H125</f>
        <v>0</v>
      </c>
      <c r="S125" s="132">
        <v>0</v>
      </c>
      <c r="T125" s="133">
        <f>S125*H125</f>
        <v>0</v>
      </c>
      <c r="AR125" s="134" t="s">
        <v>146</v>
      </c>
      <c r="AT125" s="134" t="s">
        <v>128</v>
      </c>
      <c r="AU125" s="134" t="s">
        <v>80</v>
      </c>
      <c r="AY125" s="13" t="s">
        <v>125</v>
      </c>
      <c r="BE125" s="135">
        <f>IF(N125="základní",J125,0)</f>
        <v>0</v>
      </c>
      <c r="BF125" s="135">
        <f>IF(N125="snížená",J125,0)</f>
        <v>0</v>
      </c>
      <c r="BG125" s="135">
        <f>IF(N125="zákl. přenesená",J125,0)</f>
        <v>0</v>
      </c>
      <c r="BH125" s="135">
        <f>IF(N125="sníž. přenesená",J125,0)</f>
        <v>0</v>
      </c>
      <c r="BI125" s="135">
        <f>IF(N125="nulová",J125,0)</f>
        <v>0</v>
      </c>
      <c r="BJ125" s="13" t="s">
        <v>80</v>
      </c>
      <c r="BK125" s="135">
        <f>ROUND(I125*H125,2)</f>
        <v>0</v>
      </c>
      <c r="BL125" s="13" t="s">
        <v>146</v>
      </c>
      <c r="BM125" s="134" t="s">
        <v>1136</v>
      </c>
    </row>
    <row r="126" spans="2:65" s="1" customFormat="1" ht="19.5" x14ac:dyDescent="0.2">
      <c r="B126" s="25"/>
      <c r="D126" s="136" t="s">
        <v>134</v>
      </c>
      <c r="F126" s="137" t="s">
        <v>1137</v>
      </c>
      <c r="L126" s="25"/>
      <c r="M126" s="138"/>
      <c r="T126" s="49"/>
      <c r="AT126" s="13" t="s">
        <v>134</v>
      </c>
      <c r="AU126" s="13" t="s">
        <v>80</v>
      </c>
    </row>
    <row r="127" spans="2:65" s="1" customFormat="1" ht="19.5" x14ac:dyDescent="0.2">
      <c r="B127" s="25"/>
      <c r="D127" s="136" t="s">
        <v>150</v>
      </c>
      <c r="F127" s="148" t="s">
        <v>1138</v>
      </c>
      <c r="L127" s="25"/>
      <c r="M127" s="138"/>
      <c r="T127" s="49"/>
      <c r="AT127" s="13" t="s">
        <v>150</v>
      </c>
      <c r="AU127" s="13" t="s">
        <v>80</v>
      </c>
    </row>
    <row r="128" spans="2:65" s="1" customFormat="1" ht="55.5" customHeight="1" x14ac:dyDescent="0.2">
      <c r="B128" s="25"/>
      <c r="C128" s="124" t="s">
        <v>152</v>
      </c>
      <c r="D128" s="124" t="s">
        <v>128</v>
      </c>
      <c r="E128" s="125" t="s">
        <v>1139</v>
      </c>
      <c r="F128" s="126" t="s">
        <v>1140</v>
      </c>
      <c r="G128" s="127" t="s">
        <v>1123</v>
      </c>
      <c r="H128" s="128">
        <v>3.5000000000000003E-2</v>
      </c>
      <c r="I128" s="129"/>
      <c r="J128" s="129">
        <f>ROUND(I128*H128,2)</f>
        <v>0</v>
      </c>
      <c r="K128" s="126" t="s">
        <v>282</v>
      </c>
      <c r="L128" s="25"/>
      <c r="M128" s="130" t="s">
        <v>1</v>
      </c>
      <c r="N128" s="131" t="s">
        <v>37</v>
      </c>
      <c r="O128" s="132">
        <v>0</v>
      </c>
      <c r="P128" s="132">
        <f>O128*H128</f>
        <v>0</v>
      </c>
      <c r="Q128" s="132">
        <v>0</v>
      </c>
      <c r="R128" s="132">
        <f>Q128*H128</f>
        <v>0</v>
      </c>
      <c r="S128" s="132">
        <v>0</v>
      </c>
      <c r="T128" s="133">
        <f>S128*H128</f>
        <v>0</v>
      </c>
      <c r="AR128" s="134" t="s">
        <v>146</v>
      </c>
      <c r="AT128" s="134" t="s">
        <v>128</v>
      </c>
      <c r="AU128" s="134" t="s">
        <v>80</v>
      </c>
      <c r="AY128" s="13" t="s">
        <v>125</v>
      </c>
      <c r="BE128" s="135">
        <f>IF(N128="základní",J128,0)</f>
        <v>0</v>
      </c>
      <c r="BF128" s="135">
        <f>IF(N128="snížená",J128,0)</f>
        <v>0</v>
      </c>
      <c r="BG128" s="135">
        <f>IF(N128="zákl. přenesená",J128,0)</f>
        <v>0</v>
      </c>
      <c r="BH128" s="135">
        <f>IF(N128="sníž. přenesená",J128,0)</f>
        <v>0</v>
      </c>
      <c r="BI128" s="135">
        <f>IF(N128="nulová",J128,0)</f>
        <v>0</v>
      </c>
      <c r="BJ128" s="13" t="s">
        <v>80</v>
      </c>
      <c r="BK128" s="135">
        <f>ROUND(I128*H128,2)</f>
        <v>0</v>
      </c>
      <c r="BL128" s="13" t="s">
        <v>146</v>
      </c>
      <c r="BM128" s="134" t="s">
        <v>1141</v>
      </c>
    </row>
    <row r="129" spans="2:65" s="1" customFormat="1" ht="39" x14ac:dyDescent="0.2">
      <c r="B129" s="25"/>
      <c r="D129" s="136" t="s">
        <v>134</v>
      </c>
      <c r="F129" s="137" t="s">
        <v>1140</v>
      </c>
      <c r="L129" s="25"/>
      <c r="M129" s="138"/>
      <c r="T129" s="49"/>
      <c r="AT129" s="13" t="s">
        <v>134</v>
      </c>
      <c r="AU129" s="13" t="s">
        <v>80</v>
      </c>
    </row>
    <row r="130" spans="2:65" s="1" customFormat="1" ht="44.25" customHeight="1" x14ac:dyDescent="0.2">
      <c r="B130" s="25"/>
      <c r="C130" s="124" t="s">
        <v>156</v>
      </c>
      <c r="D130" s="124" t="s">
        <v>128</v>
      </c>
      <c r="E130" s="125" t="s">
        <v>1142</v>
      </c>
      <c r="F130" s="126" t="s">
        <v>1143</v>
      </c>
      <c r="G130" s="127" t="s">
        <v>1123</v>
      </c>
      <c r="H130" s="128">
        <v>3.5000000000000003E-2</v>
      </c>
      <c r="I130" s="129"/>
      <c r="J130" s="129">
        <f>ROUND(I130*H130,2)</f>
        <v>0</v>
      </c>
      <c r="K130" s="126" t="s">
        <v>282</v>
      </c>
      <c r="L130" s="25"/>
      <c r="M130" s="130" t="s">
        <v>1</v>
      </c>
      <c r="N130" s="131" t="s">
        <v>37</v>
      </c>
      <c r="O130" s="132">
        <v>0</v>
      </c>
      <c r="P130" s="132">
        <f>O130*H130</f>
        <v>0</v>
      </c>
      <c r="Q130" s="132">
        <v>0</v>
      </c>
      <c r="R130" s="132">
        <f>Q130*H130</f>
        <v>0</v>
      </c>
      <c r="S130" s="132">
        <v>0</v>
      </c>
      <c r="T130" s="133">
        <f>S130*H130</f>
        <v>0</v>
      </c>
      <c r="AR130" s="134" t="s">
        <v>146</v>
      </c>
      <c r="AT130" s="134" t="s">
        <v>128</v>
      </c>
      <c r="AU130" s="134" t="s">
        <v>80</v>
      </c>
      <c r="AY130" s="13" t="s">
        <v>125</v>
      </c>
      <c r="BE130" s="135">
        <f>IF(N130="základní",J130,0)</f>
        <v>0</v>
      </c>
      <c r="BF130" s="135">
        <f>IF(N130="snížená",J130,0)</f>
        <v>0</v>
      </c>
      <c r="BG130" s="135">
        <f>IF(N130="zákl. přenesená",J130,0)</f>
        <v>0</v>
      </c>
      <c r="BH130" s="135">
        <f>IF(N130="sníž. přenesená",J130,0)</f>
        <v>0</v>
      </c>
      <c r="BI130" s="135">
        <f>IF(N130="nulová",J130,0)</f>
        <v>0</v>
      </c>
      <c r="BJ130" s="13" t="s">
        <v>80</v>
      </c>
      <c r="BK130" s="135">
        <f>ROUND(I130*H130,2)</f>
        <v>0</v>
      </c>
      <c r="BL130" s="13" t="s">
        <v>146</v>
      </c>
      <c r="BM130" s="134" t="s">
        <v>1144</v>
      </c>
    </row>
    <row r="131" spans="2:65" s="1" customFormat="1" ht="29.25" x14ac:dyDescent="0.2">
      <c r="B131" s="25"/>
      <c r="D131" s="136" t="s">
        <v>134</v>
      </c>
      <c r="F131" s="137" t="s">
        <v>1143</v>
      </c>
      <c r="L131" s="25"/>
      <c r="M131" s="149"/>
      <c r="N131" s="150"/>
      <c r="O131" s="150"/>
      <c r="P131" s="150"/>
      <c r="Q131" s="150"/>
      <c r="R131" s="150"/>
      <c r="S131" s="150"/>
      <c r="T131" s="151"/>
      <c r="AT131" s="13" t="s">
        <v>134</v>
      </c>
      <c r="AU131" s="13" t="s">
        <v>80</v>
      </c>
    </row>
    <row r="132" spans="2:65" s="1" customFormat="1" ht="6.95" customHeight="1" x14ac:dyDescent="0.2">
      <c r="B132" s="37"/>
      <c r="C132" s="38"/>
      <c r="D132" s="38"/>
      <c r="E132" s="38"/>
      <c r="F132" s="38"/>
      <c r="G132" s="38"/>
      <c r="H132" s="38"/>
      <c r="I132" s="38"/>
      <c r="J132" s="38"/>
      <c r="K132" s="38"/>
      <c r="L132" s="25"/>
    </row>
  </sheetData>
  <autoFilter ref="C116:K131" xr:uid="{00000000-0009-0000-0000-000005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 01-31-01 - Oprava trak...</vt:lpstr>
      <vt:lpstr>SO 01-31-02 - Oprava sítí...</vt:lpstr>
      <vt:lpstr>SO 01-32-01 - Oprava siln...</vt:lpstr>
      <vt:lpstr>SO 01-37-01 - Oprava ukol...</vt:lpstr>
      <vt:lpstr>VON - Vedlejší náklady</vt:lpstr>
      <vt:lpstr>'Rekapitulace stavby'!Názvy_tisku</vt:lpstr>
      <vt:lpstr>'SO 01-31-01 - Oprava trak...'!Názvy_tisku</vt:lpstr>
      <vt:lpstr>'SO 01-31-02 - Oprava sítí...'!Názvy_tisku</vt:lpstr>
      <vt:lpstr>'SO 01-32-01 - Oprava siln...'!Názvy_tisku</vt:lpstr>
      <vt:lpstr>'SO 01-37-01 - Oprava ukol...'!Názvy_tisku</vt:lpstr>
      <vt:lpstr>'VON - Vedlejší náklady'!Názvy_tisku</vt:lpstr>
      <vt:lpstr>'Rekapitulace stavby'!Oblast_tisku</vt:lpstr>
      <vt:lpstr>'SO 01-31-01 - Oprava trak...'!Oblast_tisku</vt:lpstr>
      <vt:lpstr>'SO 01-31-02 - Oprava sítí...'!Oblast_tisku</vt:lpstr>
      <vt:lpstr>'SO 01-32-01 - Oprava siln...'!Oblast_tisku</vt:lpstr>
      <vt:lpstr>'SO 01-37-01 - Oprava ukol...'!Oblast_tisku</vt:lpstr>
      <vt:lpstr>'VON - Vedlejší náklady'!Oblast_tisku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DESKTOP-VJHJ5O4\Aleš Prokopius</dc:creator>
  <cp:lastModifiedBy>Koštířová Lenka</cp:lastModifiedBy>
  <dcterms:created xsi:type="dcterms:W3CDTF">2025-04-03T07:00:27Z</dcterms:created>
  <dcterms:modified xsi:type="dcterms:W3CDTF">2025-10-01T09:43:10Z</dcterms:modified>
</cp:coreProperties>
</file>